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27" firstSheet="6" activeTab="16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2. sz. melléklet" sheetId="15" r:id="rId15"/>
    <sheet name="9.2.1. sz. melléklet" sheetId="16" r:id="rId16"/>
    <sheet name="10.sz.mell" sheetId="17" r:id="rId17"/>
    <sheet name="Munka1" sheetId="18" r:id="rId1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Area" localSheetId="1">'1.1.sz.mell.'!$A$1:$D$164</definedName>
    <definedName name="_xlnm.Print_Area" localSheetId="2">'1.2.sz.mell.'!$A$1:$D$163</definedName>
  </definedNames>
  <calcPr fullCalcOnLoad="1"/>
</workbook>
</file>

<file path=xl/sharedStrings.xml><?xml version="1.0" encoding="utf-8"?>
<sst xmlns="http://schemas.openxmlformats.org/spreadsheetml/2006/main" count="1846" uniqueCount="513">
  <si>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</si>
  <si>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</si>
  <si>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</si>
  <si>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</si>
  <si>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</si>
  <si>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</si>
  <si>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</si>
  <si>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</si>
  <si>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</si>
  <si>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</si>
  <si>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</si>
  <si>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</si>
  <si>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</si>
  <si>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</si>
  <si>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</si>
  <si>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</si>
  <si>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</si>
  <si>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</si>
  <si>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</si>
  <si>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</si>
  <si>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</si>
  <si>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</si>
  <si>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</si>
  <si>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</si>
  <si>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</si>
  <si>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</si>
  <si>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</si>
  <si>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</si>
  <si>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</si>
  <si>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</si>
  <si>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</si>
  <si>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</si>
  <si>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</si>
  <si>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</si>
  <si>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</si>
  <si>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</si>
  <si>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</si>
  <si>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</si>
  <si>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</si>
  <si>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</si>
  <si>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</si>
  <si>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</si>
  <si>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</si>
  <si>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</si>
  <si>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</si>
  <si>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</si>
  <si>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</si>
  <si>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</si>
  <si>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</si>
  <si>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</si>
  <si>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</si>
  <si>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</si>
  <si>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</si>
  <si>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</si>
  <si>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</si>
  <si>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</si>
  <si>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</si>
  <si>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</si>
  <si>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</si>
  <si>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</si>
  <si>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</si>
  <si>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</si>
  <si>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</si>
  <si>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</si>
  <si>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</si>
  <si>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</si>
  <si>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</si>
  <si>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</si>
  <si>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</si>
  <si>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</si>
  <si>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</si>
  <si>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</si>
  <si>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</si>
  <si>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</si>
  <si>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</si>
  <si>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</si>
  <si>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</si>
  <si>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</si>
  <si>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</si>
  <si>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</si>
  <si>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</si>
  <si>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</si>
  <si>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</si>
  <si>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</si>
  <si>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</si>
  <si>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</si>
  <si>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</si>
  <si>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</si>
  <si>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</si>
  <si>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</si>
  <si>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</si>
  <si>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</si>
  <si>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</si>
  <si>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</si>
  <si>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</si>
  <si>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</si>
  <si>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</si>
  <si>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</si>
  <si>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</si>
  <si>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</si>
  <si>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</si>
  <si>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</si>
  <si>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</si>
  <si>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</si>
  <si>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</si>
  <si>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</si>
  <si>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</si>
  <si>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</si>
  <si>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</si>
  <si>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</si>
  <si>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</si>
  <si>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</si>
  <si>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</si>
  <si>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</si>
  <si>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</si>
  <si>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</si>
  <si>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</si>
  <si>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</si>
  <si>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</si>
  <si>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</si>
  <si>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</si>
  <si>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</si>
  <si>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</si>
  <si>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</si>
  <si>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</si>
  <si>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</si>
  <si>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</si>
  <si>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</si>
  <si>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</si>
  <si>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</si>
  <si>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</si>
  <si>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</si>
  <si>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</si>
  <si>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</si>
  <si>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</si>
  <si>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</si>
  <si>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</si>
  <si>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</si>
  <si>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</si>
  <si>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</si>
  <si>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</si>
  <si>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</si>
  <si>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</si>
  <si>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</si>
  <si>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</si>
  <si>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</si>
  <si>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</si>
  <si>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</si>
  <si>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</si>
  <si>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</si>
  <si>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</si>
  <si>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</si>
  <si>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</si>
  <si>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</si>
  <si>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</si>
  <si>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</si>
  <si>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</si>
  <si>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</si>
  <si>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</si>
  <si>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</si>
  <si>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</si>
  <si>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</si>
  <si>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</si>
  <si>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</si>
  <si>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</si>
  <si>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</si>
  <si>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</si>
  <si>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</si>
  <si>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</si>
  <si>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</si>
  <si>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</si>
  <si>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</si>
  <si>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</si>
  <si>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</si>
  <si>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</si>
  <si>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</si>
  <si>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</si>
  <si>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</si>
  <si>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</si>
  <si>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</si>
  <si>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</si>
  <si>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</si>
  <si>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</si>
  <si>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</si>
  <si>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</si>
  <si>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</si>
  <si>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</si>
  <si>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</si>
  <si>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</si>
  <si>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</si>
  <si>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</si>
  <si>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</si>
  <si>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</si>
  <si>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</si>
  <si>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</si>
  <si>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</si>
  <si>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</si>
  <si>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</si>
  <si>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</si>
  <si>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</si>
  <si>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</si>
  <si>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</si>
  <si>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</si>
  <si>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</si>
  <si>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</si>
  <si>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</si>
  <si>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</si>
  <si>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</si>
  <si>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</si>
  <si>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</si>
  <si>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</si>
  <si>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</si>
  <si>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</si>
  <si>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</si>
  <si>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</si>
  <si>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</si>
  <si>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</si>
  <si>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</si>
  <si>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</si>
  <si>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</si>
  <si>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</si>
  <si>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</si>
  <si>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</si>
  <si>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</si>
  <si>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</si>
  <si>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</si>
  <si>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</si>
  <si>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</si>
  <si>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</si>
  <si>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</si>
  <si>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</si>
  <si>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</si>
  <si>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</si>
  <si>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</si>
  <si>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</si>
  <si>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</si>
  <si>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</si>
  <si>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</si>
  <si>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</si>
  <si>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</si>
  <si>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</si>
  <si>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</si>
  <si>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</si>
  <si>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</si>
  <si>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</si>
  <si>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</si>
  <si>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</si>
  <si>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</si>
  <si>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</si>
  <si>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</si>
  <si>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</si>
  <si>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</si>
  <si>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</si>
  <si>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</si>
  <si>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</si>
  <si>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</si>
  <si>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</si>
  <si>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</si>
  <si>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</si>
  <si>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</si>
  <si>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</si>
  <si>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</si>
  <si>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</si>
  <si>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</si>
  <si>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</si>
  <si>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</si>
  <si>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</si>
  <si>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</si>
  <si>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</si>
  <si>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</si>
  <si>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</si>
  <si>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</si>
  <si>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</si>
  <si>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</si>
  <si>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</si>
  <si>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</si>
  <si>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</si>
  <si>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</si>
  <si>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</si>
  <si>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</si>
  <si>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</si>
  <si>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</si>
  <si>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</si>
  <si>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</si>
  <si>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</si>
  <si>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</si>
  <si>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</si>
  <si>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</si>
  <si>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</si>
  <si>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</si>
  <si>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</si>
  <si>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</si>
  <si>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</si>
  <si>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</si>
  <si>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</si>
  <si>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</si>
  <si>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</si>
  <si>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</si>
  <si>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</si>
  <si>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</si>
  <si>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</si>
  <si>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</si>
  <si>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</si>
  <si>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</si>
  <si>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</si>
  <si>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</si>
  <si>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</si>
  <si>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</si>
  <si>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</si>
  <si>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</si>
  <si>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</si>
  <si>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</si>
  <si>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</si>
  <si>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</si>
  <si>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</si>
  <si>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</si>
  <si>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</si>
  <si>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</si>
  <si>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</si>
  <si>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</si>
  <si>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</si>
  <si>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</si>
  <si>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</si>
  <si>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</si>
  <si>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</si>
  <si>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</si>
  <si>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</si>
  <si>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</si>
  <si>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</si>
  <si>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</si>
  <si>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</si>
  <si>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</si>
  <si>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</si>
  <si>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</si>
  <si>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</si>
  <si>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</si>
  <si>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</si>
  <si>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</si>
  <si>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</si>
  <si>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</si>
  <si>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</si>
  <si>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</si>
  <si>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</si>
  <si>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</si>
  <si>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</si>
  <si>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</si>
  <si>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</si>
  <si>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</si>
  <si>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</si>
  <si>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</si>
  <si>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</si>
  <si>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</si>
  <si>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</si>
  <si>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</si>
  <si>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</si>
  <si>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</si>
  <si>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</si>
  <si>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</si>
  <si>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</si>
  <si>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</si>
  <si>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</si>
  <si>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</si>
  <si>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</si>
  <si>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</si>
  <si>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</si>
  <si>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</si>
  <si>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</si>
  <si>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</si>
  <si>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</si>
  <si>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</si>
  <si>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</si>
  <si>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</si>
  <si>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</si>
  <si>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</si>
  <si>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</si>
  <si>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</si>
  <si>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</si>
  <si>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</si>
  <si>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</si>
  <si>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</si>
  <si>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</si>
  <si>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</si>
  <si>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</si>
  <si>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</si>
  <si>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</si>
  <si>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</si>
  <si>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</si>
  <si>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</si>
  <si>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</si>
  <si>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</si>
  <si>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</si>
  <si>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</si>
  <si>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</si>
  <si>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</si>
  <si>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</si>
  <si>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</si>
  <si>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</si>
  <si>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</si>
  <si>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</si>
  <si>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</si>
  <si>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</si>
  <si>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</si>
  <si>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</si>
  <si>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</si>
  <si>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</si>
  <si>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</si>
  <si>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</si>
  <si>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</si>
  <si>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</si>
  <si>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</si>
  <si>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</si>
  <si>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</si>
  <si>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</si>
  <si>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</si>
  <si>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</si>
  <si>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</si>
  <si>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</si>
  <si>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</si>
  <si>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</si>
  <si>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</si>
  <si>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</si>
  <si>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</si>
  <si>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</si>
  <si>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</si>
  <si>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</si>
  <si>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</si>
  <si>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</si>
  <si>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</si>
  <si>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</si>
  <si>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</si>
  <si>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</si>
  <si>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</si>
  <si>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</si>
  <si>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</si>
  <si>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</si>
  <si>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</si>
  <si>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</si>
  <si>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</si>
  <si>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</si>
  <si>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</si>
  <si>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</si>
  <si>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</si>
  <si>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</si>
  <si>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</si>
  <si>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</si>
  <si>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</si>
  <si>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</si>
  <si>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</si>
  <si>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</si>
  <si>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</si>
  <si>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</si>
  <si>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</si>
  <si>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</si>
  <si>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</si>
  <si>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</si>
  <si>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</si>
  <si>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</si>
  <si>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</si>
  <si>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Kistomás Községi Önkormányzat adósságot keletkeztető ügyletekből és kezességvállalásokból fennálló kötelezettségei</t>
  </si>
  <si>
    <t>Kistormás Községi  Önkormányzat saját bevételeinek részletezése az adósságot keletkeztető ügyletből származó tárgyévi fizetési kötelezettség megállapításához</t>
  </si>
  <si>
    <t>Áht belüli megelőlegezések visszafizetése</t>
  </si>
  <si>
    <t>Könyvtári eszköz beszerzése</t>
  </si>
  <si>
    <t>forintban</t>
  </si>
  <si>
    <t xml:space="preserve"> forintban</t>
  </si>
  <si>
    <t>foritnban</t>
  </si>
  <si>
    <t xml:space="preserve">E </t>
  </si>
  <si>
    <t>módosított előirányzat</t>
  </si>
  <si>
    <t>eredeti előirányzat</t>
  </si>
  <si>
    <t>Éves eredeti kiadási előirányzat: ……………  Ft</t>
  </si>
  <si>
    <t>fűnyíró beszerzés</t>
  </si>
  <si>
    <t>Katica Óvoda-eszközbeszerzés</t>
  </si>
  <si>
    <t>Költségvetési szerv megnevezése</t>
  </si>
  <si>
    <t>Kistormási Katica Óvoda</t>
  </si>
  <si>
    <t>Kötelező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</si>
  <si>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</si>
  <si>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</si>
  <si>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</si>
  <si>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</si>
  <si>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</si>
  <si>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</si>
  <si>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</si>
  <si>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</si>
  <si>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</si>
  <si>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</si>
  <si>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</si>
  <si>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</si>
  <si>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</si>
  <si>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</si>
  <si>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</si>
  <si>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</si>
  <si>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</si>
  <si>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</si>
  <si>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</si>
  <si>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</si>
  <si>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</si>
  <si>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</si>
  <si>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</si>
  <si>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</si>
  <si>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</si>
  <si>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</si>
  <si>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TOP-3.1.1-15-TL1-2016-00008 Kölesd Kistormás községeket összekötő kerékpárút építése</t>
  </si>
  <si>
    <t>2019. évi előirányzat BEVÉTELEK</t>
  </si>
  <si>
    <t>2019. évi                     eredeti előirányzat</t>
  </si>
  <si>
    <t>2019. évi                 módosított előirányzat</t>
  </si>
  <si>
    <t>2019. évi                     módosított előirányzat</t>
  </si>
  <si>
    <t>Marolin karos fűkasza</t>
  </si>
  <si>
    <t>Pályázati önerő felújításhoz</t>
  </si>
  <si>
    <t>JETA járda felújítás</t>
  </si>
  <si>
    <t>JETA nyílászárócsere, és teteőfelújítás</t>
  </si>
  <si>
    <t>JETA településfejlesztési koncepció</t>
  </si>
  <si>
    <t>színpad építés</t>
  </si>
  <si>
    <t>9.2. melléklet a  10/2019. (IX.26.) önkormányzati rendelethez</t>
  </si>
  <si>
    <t>9.2.1 melléklet a  10/2019. (IX.26.)önkormányzati rendelethez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</si>
</sst>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0&quot;.&quot;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4" fontId="16" fillId="0" borderId="11" xfId="0" applyNumberFormat="1" applyFont="1" applyFill="1" applyBorder="1" applyAlignment="1" applyProtection="1">
      <alignment vertical="center" wrapText="1"/>
      <protection locked="0"/>
    </xf>
    <xf numFmtId="17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17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4" fontId="5" fillId="0" borderId="0" xfId="0" applyNumberFormat="1" applyFont="1" applyFill="1" applyAlignment="1" applyProtection="1">
      <alignment horizontal="right" wrapText="1"/>
      <protection/>
    </xf>
    <xf numFmtId="174" fontId="7" fillId="0" borderId="26" xfId="0" applyNumberFormat="1" applyFont="1" applyFill="1" applyBorder="1" applyAlignment="1" applyProtection="1">
      <alignment horizontal="center" vertical="center" wrapText="1"/>
      <protection/>
    </xf>
    <xf numFmtId="174" fontId="14" fillId="0" borderId="27" xfId="0" applyNumberFormat="1" applyFont="1" applyFill="1" applyBorder="1" applyAlignment="1" applyProtection="1">
      <alignment horizontal="center" vertical="center" wrapText="1"/>
      <protection/>
    </xf>
    <xf numFmtId="174" fontId="14" fillId="0" borderId="28" xfId="0" applyNumberFormat="1" applyFont="1" applyFill="1" applyBorder="1" applyAlignment="1" applyProtection="1">
      <alignment horizontal="center" vertical="center" wrapText="1"/>
      <protection/>
    </xf>
    <xf numFmtId="174" fontId="14" fillId="0" borderId="29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16" fillId="0" borderId="30" xfId="0" applyNumberFormat="1" applyFont="1" applyFill="1" applyBorder="1" applyAlignment="1" applyProtection="1">
      <alignment vertical="center" wrapText="1"/>
      <protection/>
    </xf>
    <xf numFmtId="17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31" xfId="0" applyNumberFormat="1" applyFont="1" applyFill="1" applyBorder="1" applyAlignment="1" applyProtection="1">
      <alignment vertical="center" wrapText="1"/>
      <protection/>
    </xf>
    <xf numFmtId="174" fontId="14" fillId="0" borderId="23" xfId="0" applyNumberFormat="1" applyFont="1" applyFill="1" applyBorder="1" applyAlignment="1" applyProtection="1">
      <alignment vertical="center" wrapText="1"/>
      <protection/>
    </xf>
    <xf numFmtId="174" fontId="14" fillId="0" borderId="26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11" xfId="0" applyNumberFormat="1" applyFont="1" applyFill="1" applyBorder="1" applyAlignment="1" applyProtection="1">
      <alignment vertical="center" wrapText="1"/>
      <protection locked="0"/>
    </xf>
    <xf numFmtId="174" fontId="13" fillId="0" borderId="30" xfId="0" applyNumberFormat="1" applyFont="1" applyFill="1" applyBorder="1" applyAlignment="1" applyProtection="1">
      <alignment vertical="center" wrapText="1"/>
      <protection/>
    </xf>
    <xf numFmtId="17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15" xfId="0" applyNumberFormat="1" applyFont="1" applyFill="1" applyBorder="1" applyAlignment="1" applyProtection="1">
      <alignment vertical="center" wrapText="1"/>
      <protection locked="0"/>
    </xf>
    <xf numFmtId="174" fontId="13" fillId="0" borderId="31" xfId="0" applyNumberFormat="1" applyFont="1" applyFill="1" applyBorder="1" applyAlignment="1" applyProtection="1">
      <alignment vertical="center" wrapText="1"/>
      <protection/>
    </xf>
    <xf numFmtId="17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4" fontId="14" fillId="33" borderId="23" xfId="0" applyNumberFormat="1" applyFont="1" applyFill="1" applyBorder="1" applyAlignment="1" applyProtection="1">
      <alignment vertical="center" wrapText="1"/>
      <protection/>
    </xf>
    <xf numFmtId="17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7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6" fontId="0" fillId="0" borderId="32" xfId="46" applyNumberFormat="1" applyFont="1" applyFill="1" applyBorder="1" applyAlignment="1">
      <alignment/>
    </xf>
    <xf numFmtId="176" fontId="0" fillId="0" borderId="30" xfId="46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6" fillId="0" borderId="12" xfId="0" applyNumberFormat="1" applyFont="1" applyFill="1" applyBorder="1" applyAlignment="1" applyProtection="1">
      <alignment vertical="center"/>
      <protection locked="0"/>
    </xf>
    <xf numFmtId="174" fontId="16" fillId="0" borderId="11" xfId="0" applyNumberFormat="1" applyFont="1" applyFill="1" applyBorder="1" applyAlignment="1" applyProtection="1">
      <alignment vertical="center"/>
      <protection locked="0"/>
    </xf>
    <xf numFmtId="17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6" fontId="0" fillId="0" borderId="15" xfId="46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6" fontId="14" fillId="0" borderId="26" xfId="46" applyNumberFormat="1" applyFont="1" applyFill="1" applyBorder="1" applyAlignment="1" applyProtection="1">
      <alignment/>
      <protection/>
    </xf>
    <xf numFmtId="176" fontId="16" fillId="0" borderId="35" xfId="46" applyNumberFormat="1" applyFont="1" applyFill="1" applyBorder="1" applyAlignment="1" applyProtection="1">
      <alignment/>
      <protection locked="0"/>
    </xf>
    <xf numFmtId="176" fontId="16" fillId="0" borderId="30" xfId="46" applyNumberFormat="1" applyFont="1" applyFill="1" applyBorder="1" applyAlignment="1" applyProtection="1">
      <alignment/>
      <protection locked="0"/>
    </xf>
    <xf numFmtId="176" fontId="16" fillId="0" borderId="31" xfId="46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center" vertical="center" wrapText="1"/>
      <protection/>
    </xf>
    <xf numFmtId="174" fontId="7" fillId="0" borderId="23" xfId="0" applyNumberFormat="1" applyFont="1" applyFill="1" applyBorder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left" vertical="center" wrapText="1"/>
      <protection/>
    </xf>
    <xf numFmtId="17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4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74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74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4" fontId="14" fillId="0" borderId="23" xfId="0" applyNumberFormat="1" applyFont="1" applyFill="1" applyBorder="1" applyAlignment="1" applyProtection="1">
      <alignment vertical="center"/>
      <protection/>
    </xf>
    <xf numFmtId="174" fontId="14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7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7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4" fillId="0" borderId="49" xfId="0" applyNumberFormat="1" applyFont="1" applyFill="1" applyBorder="1" applyAlignment="1" applyProtection="1">
      <alignment horizontal="center" vertical="center" wrapText="1"/>
      <protection/>
    </xf>
    <xf numFmtId="174" fontId="14" fillId="0" borderId="22" xfId="0" applyNumberFormat="1" applyFont="1" applyFill="1" applyBorder="1" applyAlignment="1" applyProtection="1">
      <alignment horizontal="center" vertical="center" wrapText="1"/>
      <protection/>
    </xf>
    <xf numFmtId="174" fontId="14" fillId="0" borderId="23" xfId="0" applyNumberFormat="1" applyFont="1" applyFill="1" applyBorder="1" applyAlignment="1" applyProtection="1">
      <alignment horizontal="center" vertical="center" wrapText="1"/>
      <protection/>
    </xf>
    <xf numFmtId="174" fontId="14" fillId="0" borderId="26" xfId="0" applyNumberFormat="1" applyFont="1" applyFill="1" applyBorder="1" applyAlignment="1" applyProtection="1">
      <alignment horizontal="center" vertical="center" wrapText="1"/>
      <protection/>
    </xf>
    <xf numFmtId="174" fontId="14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50" xfId="0" applyNumberFormat="1" applyFill="1" applyBorder="1" applyAlignment="1" applyProtection="1">
      <alignment horizontal="left" vertical="center" wrapText="1" indent="1"/>
      <protection/>
    </xf>
    <xf numFmtId="17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51" xfId="0" applyNumberFormat="1" applyFill="1" applyBorder="1" applyAlignment="1" applyProtection="1">
      <alignment horizontal="left" vertical="center" wrapText="1" indent="1"/>
      <protection/>
    </xf>
    <xf numFmtId="17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6" fontId="16" fillId="0" borderId="55" xfId="46" applyNumberFormat="1" applyFont="1" applyFill="1" applyBorder="1" applyAlignment="1" applyProtection="1">
      <alignment/>
      <protection locked="0"/>
    </xf>
    <xf numFmtId="176" fontId="16" fillId="0" borderId="44" xfId="46" applyNumberFormat="1" applyFont="1" applyFill="1" applyBorder="1" applyAlignment="1" applyProtection="1">
      <alignment/>
      <protection locked="0"/>
    </xf>
    <xf numFmtId="176" fontId="16" fillId="0" borderId="45" xfId="46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7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7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53" xfId="0" applyNumberFormat="1" applyFill="1" applyBorder="1" applyAlignment="1" applyProtection="1">
      <alignment horizontal="left" vertical="center" wrapText="1" indent="1"/>
      <protection/>
    </xf>
    <xf numFmtId="17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7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7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76" fontId="3" fillId="0" borderId="23" xfId="58" applyNumberFormat="1" applyFont="1" applyFill="1" applyBorder="1">
      <alignment/>
      <protection/>
    </xf>
    <xf numFmtId="17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7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7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7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7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8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174" fontId="2" fillId="0" borderId="0" xfId="0" applyNumberFormat="1" applyFont="1" applyFill="1" applyAlignment="1" applyProtection="1">
      <alignment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14" fillId="0" borderId="7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174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left" vertical="center" wrapText="1" indent="1"/>
      <protection/>
    </xf>
    <xf numFmtId="174" fontId="14" fillId="0" borderId="70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6" fillId="0" borderId="74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58" applyFont="1" applyFill="1" applyBorder="1" applyAlignment="1" applyProtection="1">
      <alignment horizontal="left" vertical="center" wrapText="1" indent="1"/>
      <protection/>
    </xf>
    <xf numFmtId="17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75" xfId="0" applyNumberFormat="1" applyFont="1" applyFill="1" applyBorder="1" applyAlignment="1" applyProtection="1">
      <alignment horizontal="center" vertical="center" wrapText="1"/>
      <protection/>
    </xf>
    <xf numFmtId="0" fontId="16" fillId="0" borderId="76" xfId="58" applyFont="1" applyFill="1" applyBorder="1" applyAlignment="1" applyProtection="1">
      <alignment horizontal="left" vertical="center" wrapText="1" indent="1"/>
      <protection/>
    </xf>
    <xf numFmtId="174" fontId="1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8" xfId="58" applyFont="1" applyFill="1" applyBorder="1" applyAlignment="1" applyProtection="1">
      <alignment horizontal="left" vertical="center" wrapText="1" indent="1"/>
      <protection/>
    </xf>
    <xf numFmtId="174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74" fontId="1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1" xfId="58" applyFont="1" applyFill="1" applyBorder="1" applyAlignment="1" applyProtection="1">
      <alignment horizontal="left" vertical="center" wrapText="1" indent="1"/>
      <protection/>
    </xf>
    <xf numFmtId="0" fontId="14" fillId="0" borderId="69" xfId="58" applyFont="1" applyFill="1" applyBorder="1" applyAlignment="1" applyProtection="1">
      <alignment horizontal="left" vertical="center" wrapText="1" indent="1"/>
      <protection/>
    </xf>
    <xf numFmtId="17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82" xfId="0" applyNumberFormat="1" applyFont="1" applyFill="1" applyBorder="1" applyAlignment="1" applyProtection="1">
      <alignment horizontal="center" vertical="center" wrapText="1"/>
      <protection/>
    </xf>
    <xf numFmtId="174" fontId="1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4" xfId="58" applyFont="1" applyFill="1" applyBorder="1" applyAlignment="1" applyProtection="1">
      <alignment horizontal="left" vertical="center" wrapText="1" indent="1"/>
      <protection/>
    </xf>
    <xf numFmtId="174" fontId="1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86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68" xfId="0" applyFont="1" applyBorder="1" applyAlignment="1" applyProtection="1">
      <alignment horizontal="center" vertical="center" wrapText="1"/>
      <protection/>
    </xf>
    <xf numFmtId="0" fontId="29" fillId="0" borderId="87" xfId="0" applyFont="1" applyBorder="1" applyAlignment="1" applyProtection="1">
      <alignment horizontal="left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4" fillId="0" borderId="65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6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68" xfId="0" applyFont="1" applyFill="1" applyBorder="1" applyAlignment="1" applyProtection="1">
      <alignment horizontal="left" vertical="center"/>
      <protection/>
    </xf>
    <xf numFmtId="0" fontId="3" fillId="0" borderId="87" xfId="0" applyFont="1" applyFill="1" applyBorder="1" applyAlignment="1" applyProtection="1">
      <alignment vertical="center" wrapText="1"/>
      <protection/>
    </xf>
    <xf numFmtId="3" fontId="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7" xfId="0" applyNumberFormat="1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Alignment="1" applyProtection="1">
      <alignment horizontal="right" vertical="center" wrapText="1"/>
      <protection/>
    </xf>
    <xf numFmtId="3" fontId="16" fillId="0" borderId="11" xfId="0" applyNumberFormat="1" applyFont="1" applyFill="1" applyBorder="1" applyAlignment="1" applyProtection="1">
      <alignment vertical="center" wrapText="1"/>
      <protection locked="0"/>
    </xf>
    <xf numFmtId="174" fontId="0" fillId="0" borderId="11" xfId="0" applyNumberFormat="1" applyFill="1" applyBorder="1" applyAlignment="1">
      <alignment horizontal="left" vertical="center" wrapText="1"/>
    </xf>
    <xf numFmtId="174" fontId="0" fillId="0" borderId="11" xfId="0" applyNumberFormat="1" applyFill="1" applyBorder="1" applyAlignment="1">
      <alignment vertical="center" wrapText="1"/>
    </xf>
    <xf numFmtId="174" fontId="0" fillId="0" borderId="11" xfId="0" applyNumberForma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 applyProtection="1">
      <alignment horizontal="center" vertical="center" wrapText="1"/>
      <protection/>
    </xf>
    <xf numFmtId="174" fontId="14" fillId="0" borderId="56" xfId="0" applyNumberFormat="1" applyFont="1" applyFill="1" applyBorder="1" applyAlignment="1" applyProtection="1">
      <alignment horizontal="center" vertical="center" wrapText="1"/>
      <protection/>
    </xf>
    <xf numFmtId="174" fontId="7" fillId="0" borderId="11" xfId="0" applyNumberFormat="1" applyFont="1" applyFill="1" applyBorder="1" applyAlignment="1" applyProtection="1">
      <alignment vertical="center" wrapText="1"/>
      <protection/>
    </xf>
    <xf numFmtId="174" fontId="15" fillId="0" borderId="33" xfId="58" applyNumberFormat="1" applyFont="1" applyFill="1" applyBorder="1" applyAlignment="1" applyProtection="1">
      <alignment horizontal="left" vertical="center"/>
      <protection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174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4" fontId="7" fillId="0" borderId="89" xfId="0" applyNumberFormat="1" applyFont="1" applyFill="1" applyBorder="1" applyAlignment="1" applyProtection="1">
      <alignment horizontal="center" vertical="center" wrapText="1"/>
      <protection/>
    </xf>
    <xf numFmtId="174" fontId="7" fillId="0" borderId="9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textRotation="180" wrapText="1"/>
      <protection/>
    </xf>
    <xf numFmtId="174" fontId="28" fillId="0" borderId="91" xfId="0" applyNumberFormat="1" applyFont="1" applyFill="1" applyBorder="1" applyAlignment="1" applyProtection="1">
      <alignment horizontal="center" vertical="center" wrapText="1"/>
      <protection/>
    </xf>
    <xf numFmtId="174" fontId="7" fillId="0" borderId="92" xfId="0" applyNumberFormat="1" applyFont="1" applyFill="1" applyBorder="1" applyAlignment="1" applyProtection="1">
      <alignment horizontal="center" vertical="center" wrapText="1"/>
      <protection/>
    </xf>
    <xf numFmtId="174" fontId="7" fillId="0" borderId="93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91" xfId="58" applyFont="1" applyFill="1" applyBorder="1" applyAlignment="1">
      <alignment horizontal="justify" vertical="center" wrapText="1"/>
      <protection/>
    </xf>
    <xf numFmtId="174" fontId="6" fillId="0" borderId="0" xfId="0" applyNumberFormat="1" applyFont="1" applyFill="1" applyAlignment="1">
      <alignment horizontal="center" vertical="center" wrapText="1"/>
    </xf>
    <xf numFmtId="0" fontId="7" fillId="0" borderId="94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96" xfId="0" applyFont="1" applyFill="1" applyBorder="1" applyAlignment="1" applyProtection="1">
      <alignment horizontal="left" indent="1"/>
      <protection locked="0"/>
    </xf>
    <xf numFmtId="0" fontId="16" fillId="0" borderId="97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9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Layout" workbookViewId="0" topLeftCell="A1">
      <selection activeCell="A25" sqref="A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104</v>
      </c>
    </row>
    <row r="4" spans="1:2" ht="12.75">
      <c r="A4" s="85"/>
      <c r="B4" s="85"/>
    </row>
    <row r="5" spans="1:2" s="95" customFormat="1" ht="15.75">
      <c r="A5" s="62" t="s">
        <v>501</v>
      </c>
      <c r="B5" s="94"/>
    </row>
    <row r="6" spans="1:2" ht="12.75">
      <c r="A6" s="85"/>
      <c r="B6" s="85"/>
    </row>
    <row r="7" spans="1:2" ht="12.75">
      <c r="A7" s="85" t="s">
        <v>452</v>
      </c>
      <c r="B7" s="85" t="s">
        <v>417</v>
      </c>
    </row>
    <row r="8" spans="1:2" ht="12.75">
      <c r="A8" s="85" t="s">
        <v>453</v>
      </c>
      <c r="B8" s="85" t="s">
        <v>418</v>
      </c>
    </row>
    <row r="9" spans="1:2" ht="12.75">
      <c r="A9" s="85" t="s">
        <v>454</v>
      </c>
      <c r="B9" s="85" t="s">
        <v>419</v>
      </c>
    </row>
    <row r="10" spans="1:2" ht="12.75">
      <c r="A10" s="85"/>
      <c r="B10" s="85"/>
    </row>
    <row r="11" spans="1:2" ht="12.75">
      <c r="A11" s="85"/>
      <c r="B11" s="85"/>
    </row>
    <row r="12" spans="1:2" s="95" customFormat="1" ht="15.75">
      <c r="A12" s="62" t="str">
        <f>+CONCATENATE(LEFT(A5,4),". évi előirányzat KIADÁSOK")</f>
        <v>2019. évi előirányzat KIADÁSOK</v>
      </c>
      <c r="B12" s="94"/>
    </row>
    <row r="13" spans="1:2" ht="12.75">
      <c r="A13" s="85"/>
      <c r="B13" s="85"/>
    </row>
    <row r="14" spans="1:2" ht="12.75">
      <c r="A14" s="85" t="s">
        <v>455</v>
      </c>
      <c r="B14" s="85" t="s">
        <v>420</v>
      </c>
    </row>
    <row r="15" spans="1:2" ht="12.75">
      <c r="A15" s="85" t="s">
        <v>456</v>
      </c>
      <c r="B15" s="85" t="s">
        <v>421</v>
      </c>
    </row>
    <row r="16" spans="1:2" ht="12.75">
      <c r="A16" s="85" t="s">
        <v>457</v>
      </c>
      <c r="B16" s="85" t="s">
        <v>422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 topLeftCell="A1">
      <selection activeCell="L22" sqref="L22"/>
    </sheetView>
  </sheetViews>
  <sheetFormatPr defaultColWidth="9.00390625" defaultRowHeight="12.75"/>
  <cols>
    <col min="1" max="1" width="46.50390625" style="32" customWidth="1"/>
    <col min="2" max="2" width="15.625" style="31" hidden="1" customWidth="1"/>
    <col min="3" max="3" width="16.375" style="31" hidden="1" customWidth="1"/>
    <col min="4" max="4" width="18.00390625" style="31" hidden="1" customWidth="1"/>
    <col min="5" max="5" width="16.625" style="31" customWidth="1"/>
    <col min="6" max="6" width="16.50390625" style="31" customWidth="1"/>
    <col min="7" max="7" width="0.37109375" style="43" hidden="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5.5" customHeight="1">
      <c r="A1" s="453" t="s">
        <v>0</v>
      </c>
      <c r="B1" s="453"/>
      <c r="C1" s="453"/>
      <c r="D1" s="453"/>
      <c r="E1" s="453"/>
      <c r="F1" s="453"/>
      <c r="G1" s="453"/>
    </row>
    <row r="2" spans="1:7" ht="22.5" customHeight="1" thickBot="1">
      <c r="A2" s="142"/>
      <c r="B2" s="43"/>
      <c r="C2" s="43"/>
      <c r="D2" s="43"/>
      <c r="E2" s="43"/>
      <c r="F2" s="423" t="s">
        <v>462</v>
      </c>
      <c r="G2" s="38" t="s">
        <v>462</v>
      </c>
    </row>
    <row r="3" spans="1:7" s="33" customFormat="1" ht="44.25" customHeight="1" thickBot="1">
      <c r="A3" s="143" t="s">
        <v>49</v>
      </c>
      <c r="B3" s="144" t="s">
        <v>50</v>
      </c>
      <c r="C3" s="144" t="s">
        <v>51</v>
      </c>
      <c r="D3" s="144" t="str">
        <f>+CONCATENATE("Felhasználás   ",LEFT(ÖSSZEFÜGGÉSEK!A5,4)-1,". XII. 31-ig")</f>
        <v>Felhasználás   2018. XII. 31-ig</v>
      </c>
      <c r="E3" s="144" t="str">
        <f>+'1.1.sz.mell.'!C5</f>
        <v>2019. évi                     eredeti előirányzat</v>
      </c>
      <c r="F3" s="144" t="str">
        <f>+'1.1.sz.mell.'!D5</f>
        <v>2019. évi                 módosított előirányzat</v>
      </c>
      <c r="G3" s="39" t="str">
        <f>+CONCATENATE(LEFT(ÖSSZEFÜGGÉSEK!A5,4),". utáni szükséglet")</f>
        <v>2019. utáni szükséglet</v>
      </c>
    </row>
    <row r="4" spans="1:7" s="43" customFormat="1" ht="12" customHeight="1" thickBot="1">
      <c r="A4" s="40" t="s">
        <v>423</v>
      </c>
      <c r="B4" s="41" t="s">
        <v>424</v>
      </c>
      <c r="C4" s="41" t="s">
        <v>425</v>
      </c>
      <c r="D4" s="41" t="s">
        <v>427</v>
      </c>
      <c r="E4" s="41" t="s">
        <v>424</v>
      </c>
      <c r="F4" s="41" t="s">
        <v>425</v>
      </c>
      <c r="G4" s="42" t="s">
        <v>429</v>
      </c>
    </row>
    <row r="5" spans="1:7" ht="15.75" customHeight="1">
      <c r="A5" s="343" t="s">
        <v>461</v>
      </c>
      <c r="B5" s="23">
        <v>453000</v>
      </c>
      <c r="C5" s="345"/>
      <c r="D5" s="23"/>
      <c r="E5" s="23">
        <v>453000</v>
      </c>
      <c r="F5" s="23">
        <v>453000</v>
      </c>
      <c r="G5" s="44">
        <f aca="true" t="shared" si="0" ref="G5:G22">B5-D5-E5</f>
        <v>0</v>
      </c>
    </row>
    <row r="6" spans="1:7" ht="15.75" customHeight="1">
      <c r="A6" s="343" t="s">
        <v>469</v>
      </c>
      <c r="B6" s="23">
        <v>292000</v>
      </c>
      <c r="C6" s="345"/>
      <c r="D6" s="23"/>
      <c r="E6" s="23">
        <v>318000</v>
      </c>
      <c r="F6" s="23">
        <v>318000</v>
      </c>
      <c r="G6" s="44">
        <f t="shared" si="0"/>
        <v>-26000</v>
      </c>
    </row>
    <row r="7" spans="1:7" ht="15.75" customHeight="1">
      <c r="A7" s="344" t="s">
        <v>505</v>
      </c>
      <c r="B7" s="23"/>
      <c r="C7" s="345"/>
      <c r="D7" s="23"/>
      <c r="E7" s="424">
        <v>6239510</v>
      </c>
      <c r="F7" s="23">
        <v>6239510</v>
      </c>
      <c r="G7" s="44" t="e">
        <f>#REF!-#REF!-#REF!</f>
        <v>#REF!</v>
      </c>
    </row>
    <row r="8" spans="1:7" ht="15.75" customHeight="1">
      <c r="A8" s="344" t="s">
        <v>470</v>
      </c>
      <c r="B8" s="23">
        <v>78000</v>
      </c>
      <c r="C8" s="345"/>
      <c r="D8" s="23"/>
      <c r="E8" s="23">
        <v>635000</v>
      </c>
      <c r="F8" s="23">
        <v>635000</v>
      </c>
      <c r="G8" s="44">
        <f t="shared" si="0"/>
        <v>-557000</v>
      </c>
    </row>
    <row r="9" spans="1:7" ht="15.75" customHeight="1">
      <c r="A9" s="343" t="s">
        <v>509</v>
      </c>
      <c r="B9" s="23"/>
      <c r="C9" s="345"/>
      <c r="D9" s="23"/>
      <c r="E9" s="23"/>
      <c r="F9" s="424">
        <v>2750000</v>
      </c>
      <c r="G9" s="44">
        <f t="shared" si="0"/>
        <v>0</v>
      </c>
    </row>
    <row r="10" spans="1:7" ht="15.75" customHeight="1">
      <c r="A10" s="425" t="s">
        <v>510</v>
      </c>
      <c r="B10" s="426"/>
      <c r="C10" s="426"/>
      <c r="D10" s="426"/>
      <c r="E10" s="426"/>
      <c r="F10" s="426">
        <v>128435</v>
      </c>
      <c r="G10" s="44">
        <f>B7-D7-E7</f>
        <v>-6239510</v>
      </c>
    </row>
    <row r="11" spans="1:7" ht="15.75" customHeight="1">
      <c r="A11" s="343"/>
      <c r="B11" s="23"/>
      <c r="C11" s="345"/>
      <c r="D11" s="23"/>
      <c r="E11" s="424"/>
      <c r="F11" s="23"/>
      <c r="G11" s="44">
        <f t="shared" si="0"/>
        <v>0</v>
      </c>
    </row>
    <row r="12" spans="1:7" ht="15.75" customHeight="1">
      <c r="A12" s="343"/>
      <c r="B12" s="23"/>
      <c r="C12" s="345"/>
      <c r="D12" s="23"/>
      <c r="E12" s="23"/>
      <c r="F12" s="23"/>
      <c r="G12" s="44">
        <f t="shared" si="0"/>
        <v>0</v>
      </c>
    </row>
    <row r="13" spans="1:7" ht="15.75" customHeight="1">
      <c r="A13" s="343"/>
      <c r="B13" s="23"/>
      <c r="C13" s="345"/>
      <c r="D13" s="23"/>
      <c r="E13" s="23"/>
      <c r="F13" s="23"/>
      <c r="G13" s="44">
        <f t="shared" si="0"/>
        <v>0</v>
      </c>
    </row>
    <row r="14" spans="1:7" ht="15.75" customHeight="1">
      <c r="A14" s="343"/>
      <c r="B14" s="23"/>
      <c r="C14" s="345"/>
      <c r="D14" s="23"/>
      <c r="E14" s="23"/>
      <c r="F14" s="23"/>
      <c r="G14" s="44">
        <f t="shared" si="0"/>
        <v>0</v>
      </c>
    </row>
    <row r="15" spans="1:7" ht="15.75" customHeight="1">
      <c r="A15" s="343"/>
      <c r="B15" s="23"/>
      <c r="C15" s="345"/>
      <c r="D15" s="23"/>
      <c r="E15" s="23"/>
      <c r="F15" s="23"/>
      <c r="G15" s="44">
        <f t="shared" si="0"/>
        <v>0</v>
      </c>
    </row>
    <row r="16" spans="1:7" ht="15.75" customHeight="1">
      <c r="A16" s="343"/>
      <c r="B16" s="23"/>
      <c r="C16" s="345"/>
      <c r="D16" s="23"/>
      <c r="E16" s="23"/>
      <c r="F16" s="23"/>
      <c r="G16" s="44">
        <f t="shared" si="0"/>
        <v>0</v>
      </c>
    </row>
    <row r="17" spans="1:7" ht="15.75" customHeight="1">
      <c r="A17" s="343"/>
      <c r="B17" s="23"/>
      <c r="C17" s="345"/>
      <c r="D17" s="23"/>
      <c r="E17" s="23">
        <v>0</v>
      </c>
      <c r="F17" s="23"/>
      <c r="G17" s="44">
        <f t="shared" si="0"/>
        <v>0</v>
      </c>
    </row>
    <row r="18" spans="1:7" ht="15.75" customHeight="1">
      <c r="A18" s="343"/>
      <c r="B18" s="23"/>
      <c r="C18" s="345"/>
      <c r="D18" s="23"/>
      <c r="E18" s="23"/>
      <c r="F18" s="23"/>
      <c r="G18" s="44">
        <f t="shared" si="0"/>
        <v>0</v>
      </c>
    </row>
    <row r="19" spans="1:7" ht="15.75" customHeight="1">
      <c r="A19" s="343"/>
      <c r="B19" s="23"/>
      <c r="C19" s="345"/>
      <c r="D19" s="23"/>
      <c r="E19" s="23"/>
      <c r="F19" s="23"/>
      <c r="G19" s="44">
        <f t="shared" si="0"/>
        <v>0</v>
      </c>
    </row>
    <row r="20" spans="1:7" ht="15.75" customHeight="1">
      <c r="A20" s="343"/>
      <c r="B20" s="23"/>
      <c r="C20" s="345"/>
      <c r="D20" s="23"/>
      <c r="E20" s="23"/>
      <c r="F20" s="23"/>
      <c r="G20" s="44">
        <f t="shared" si="0"/>
        <v>0</v>
      </c>
    </row>
    <row r="21" spans="1:7" ht="15.75" customHeight="1">
      <c r="A21" s="343"/>
      <c r="B21" s="23"/>
      <c r="C21" s="345"/>
      <c r="D21" s="23"/>
      <c r="E21" s="23"/>
      <c r="F21" s="23"/>
      <c r="G21" s="44">
        <f t="shared" si="0"/>
        <v>0</v>
      </c>
    </row>
    <row r="22" spans="1:7" ht="15.75" customHeight="1" thickBot="1">
      <c r="A22" s="45"/>
      <c r="B22" s="24"/>
      <c r="C22" s="346"/>
      <c r="D22" s="24"/>
      <c r="E22" s="24"/>
      <c r="F22" s="24"/>
      <c r="G22" s="46">
        <f t="shared" si="0"/>
        <v>0</v>
      </c>
    </row>
    <row r="23" spans="1:7" s="49" customFormat="1" ht="18" customHeight="1" thickBot="1">
      <c r="A23" s="145" t="s">
        <v>48</v>
      </c>
      <c r="B23" s="47">
        <f>SUM(B5:B22)</f>
        <v>823000</v>
      </c>
      <c r="C23" s="74"/>
      <c r="D23" s="47">
        <f>SUM(D5:D22)</f>
        <v>0</v>
      </c>
      <c r="E23" s="47">
        <f>SUM(E5:E22)</f>
        <v>7645510</v>
      </c>
      <c r="F23" s="47">
        <f>SUM(F5:F12)</f>
        <v>10523945</v>
      </c>
      <c r="G23" s="48" t="e">
        <f>SUM(G5:G22)</f>
        <v>#REF!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10/2019. (IX.26.)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E18" sqref="E18"/>
    </sheetView>
  </sheetViews>
  <sheetFormatPr defaultColWidth="9.00390625" defaultRowHeight="12.75"/>
  <cols>
    <col min="1" max="1" width="60.375" style="32" customWidth="1"/>
    <col min="2" max="2" width="15.625" style="31" hidden="1" customWidth="1"/>
    <col min="3" max="3" width="16.375" style="31" hidden="1" customWidth="1"/>
    <col min="4" max="4" width="0.12890625" style="31" customWidth="1"/>
    <col min="5" max="6" width="16.625" style="31" customWidth="1"/>
    <col min="7" max="7" width="18.875" style="31" hidden="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4.75" customHeight="1">
      <c r="A1" s="453" t="s">
        <v>1</v>
      </c>
      <c r="B1" s="453"/>
      <c r="C1" s="453"/>
      <c r="D1" s="453"/>
      <c r="E1" s="453"/>
      <c r="F1" s="453"/>
      <c r="G1" s="453"/>
    </row>
    <row r="2" spans="1:7" ht="23.25" customHeight="1" thickBot="1">
      <c r="A2" s="142"/>
      <c r="B2" s="43"/>
      <c r="C2" s="43"/>
      <c r="D2" s="43"/>
      <c r="E2" s="43"/>
      <c r="F2" s="423" t="s">
        <v>462</v>
      </c>
      <c r="G2" s="38" t="s">
        <v>464</v>
      </c>
    </row>
    <row r="3" spans="1:7" s="33" customFormat="1" ht="48.75" customHeight="1" thickBot="1">
      <c r="A3" s="143" t="s">
        <v>52</v>
      </c>
      <c r="B3" s="144" t="str">
        <f>+'6.sz.mell.'!B3</f>
        <v>Teljes költség</v>
      </c>
      <c r="C3" s="144" t="s">
        <v>51</v>
      </c>
      <c r="D3" s="144" t="str">
        <f>+'6.sz.mell.'!D3</f>
        <v>Felhasználás   2018. XII. 31-ig</v>
      </c>
      <c r="E3" s="144" t="str">
        <f>+'6.sz.mell.'!E3</f>
        <v>2019. évi                     eredeti előirányzat</v>
      </c>
      <c r="F3" s="144" t="str">
        <f>+'6.sz.mell.'!F3</f>
        <v>2019. évi                 módosított előirányzat</v>
      </c>
      <c r="G3" s="39" t="str">
        <f>+CONCATENATE(LEFT(ÖSSZEFÜGGÉSEK!A5,4),". utáni szükséglet ",CHAR(10),"(F=B - D - E)")</f>
        <v>2019. utáni szükséglet 
(F=B - D - E)</v>
      </c>
    </row>
    <row r="4" spans="1:7" s="43" customFormat="1" ht="15" customHeight="1" thickBot="1">
      <c r="A4" s="40" t="s">
        <v>423</v>
      </c>
      <c r="B4" s="41" t="s">
        <v>424</v>
      </c>
      <c r="C4" s="41" t="s">
        <v>425</v>
      </c>
      <c r="D4" s="41" t="s">
        <v>427</v>
      </c>
      <c r="E4" s="428" t="s">
        <v>424</v>
      </c>
      <c r="F4" s="429" t="s">
        <v>425</v>
      </c>
      <c r="G4" s="42" t="s">
        <v>428</v>
      </c>
    </row>
    <row r="5" spans="1:7" ht="15.75" customHeight="1">
      <c r="A5" s="50" t="s">
        <v>506</v>
      </c>
      <c r="B5" s="51"/>
      <c r="C5" s="347"/>
      <c r="D5" s="51"/>
      <c r="E5" s="51">
        <v>1905000</v>
      </c>
      <c r="F5" s="51">
        <v>1905000</v>
      </c>
      <c r="G5" s="52">
        <f aca="true" t="shared" si="0" ref="G5:G23">B5-D5-E5</f>
        <v>-1905000</v>
      </c>
    </row>
    <row r="6" spans="1:7" ht="15.75" customHeight="1">
      <c r="A6" s="50" t="s">
        <v>507</v>
      </c>
      <c r="B6" s="51"/>
      <c r="C6" s="347"/>
      <c r="D6" s="51"/>
      <c r="E6" s="51"/>
      <c r="F6" s="51">
        <v>19984707</v>
      </c>
      <c r="G6" s="52">
        <f t="shared" si="0"/>
        <v>0</v>
      </c>
    </row>
    <row r="7" spans="1:7" ht="15.75" customHeight="1">
      <c r="A7" s="50" t="s">
        <v>508</v>
      </c>
      <c r="B7" s="51"/>
      <c r="C7" s="347"/>
      <c r="D7" s="51"/>
      <c r="E7" s="51"/>
      <c r="F7" s="51">
        <v>29949018</v>
      </c>
      <c r="G7" s="52">
        <f t="shared" si="0"/>
        <v>0</v>
      </c>
    </row>
    <row r="8" spans="1:7" ht="15.75" customHeight="1">
      <c r="A8" s="50"/>
      <c r="B8" s="51"/>
      <c r="C8" s="347"/>
      <c r="D8" s="51"/>
      <c r="E8" s="51"/>
      <c r="F8" s="51"/>
      <c r="G8" s="52" t="e">
        <f>#REF!-#REF!-#REF!</f>
        <v>#REF!</v>
      </c>
    </row>
    <row r="9" spans="1:7" ht="15.75" customHeight="1">
      <c r="A9" s="50"/>
      <c r="E9" s="426"/>
      <c r="F9" s="426"/>
      <c r="G9" s="52">
        <f>B8-D8-E8</f>
        <v>0</v>
      </c>
    </row>
    <row r="10" spans="1:7" ht="15.75" customHeight="1">
      <c r="A10" s="427"/>
      <c r="B10" s="51"/>
      <c r="C10" s="347"/>
      <c r="D10" s="422"/>
      <c r="E10" s="51"/>
      <c r="F10" s="51"/>
      <c r="G10" s="52">
        <f t="shared" si="0"/>
        <v>0</v>
      </c>
    </row>
    <row r="11" spans="1:7" ht="15.75" customHeight="1">
      <c r="A11" s="50"/>
      <c r="B11" s="51"/>
      <c r="C11" s="347"/>
      <c r="D11" s="51"/>
      <c r="E11" s="51"/>
      <c r="F11" s="51"/>
      <c r="G11" s="52">
        <f t="shared" si="0"/>
        <v>0</v>
      </c>
    </row>
    <row r="12" spans="1:7" ht="15.75" customHeight="1">
      <c r="A12" s="50"/>
      <c r="B12" s="51"/>
      <c r="C12" s="347"/>
      <c r="D12" s="51"/>
      <c r="E12" s="51"/>
      <c r="F12" s="51"/>
      <c r="G12" s="52">
        <f t="shared" si="0"/>
        <v>0</v>
      </c>
    </row>
    <row r="13" spans="1:7" ht="15.75" customHeight="1">
      <c r="A13" s="50"/>
      <c r="B13" s="51"/>
      <c r="C13" s="347"/>
      <c r="D13" s="51"/>
      <c r="E13" s="51"/>
      <c r="F13" s="51"/>
      <c r="G13" s="52">
        <f t="shared" si="0"/>
        <v>0</v>
      </c>
    </row>
    <row r="14" spans="1:7" ht="15.75" customHeight="1">
      <c r="A14" s="50"/>
      <c r="B14" s="51"/>
      <c r="C14" s="347"/>
      <c r="D14" s="51"/>
      <c r="E14" s="51"/>
      <c r="F14" s="51"/>
      <c r="G14" s="52">
        <f t="shared" si="0"/>
        <v>0</v>
      </c>
    </row>
    <row r="15" spans="1:7" ht="15.75" customHeight="1">
      <c r="A15" s="50"/>
      <c r="B15" s="51"/>
      <c r="C15" s="347"/>
      <c r="D15" s="51"/>
      <c r="E15" s="51"/>
      <c r="F15" s="51"/>
      <c r="G15" s="52">
        <f t="shared" si="0"/>
        <v>0</v>
      </c>
    </row>
    <row r="16" spans="1:7" ht="15.75" customHeight="1">
      <c r="A16" s="50"/>
      <c r="B16" s="51"/>
      <c r="C16" s="347"/>
      <c r="D16" s="51"/>
      <c r="E16" s="51"/>
      <c r="F16" s="51"/>
      <c r="G16" s="52">
        <f t="shared" si="0"/>
        <v>0</v>
      </c>
    </row>
    <row r="17" spans="1:7" ht="15.75" customHeight="1">
      <c r="A17" s="50"/>
      <c r="B17" s="51"/>
      <c r="C17" s="347"/>
      <c r="D17" s="51"/>
      <c r="E17" s="51"/>
      <c r="F17" s="51"/>
      <c r="G17" s="52">
        <f t="shared" si="0"/>
        <v>0</v>
      </c>
    </row>
    <row r="18" spans="1:7" ht="15.75" customHeight="1">
      <c r="A18" s="50"/>
      <c r="B18" s="51"/>
      <c r="C18" s="347"/>
      <c r="D18" s="51"/>
      <c r="E18" s="51"/>
      <c r="F18" s="51"/>
      <c r="G18" s="52">
        <f t="shared" si="0"/>
        <v>0</v>
      </c>
    </row>
    <row r="19" spans="1:7" ht="15.75" customHeight="1">
      <c r="A19" s="50"/>
      <c r="B19" s="51"/>
      <c r="C19" s="347"/>
      <c r="D19" s="51"/>
      <c r="E19" s="51"/>
      <c r="F19" s="51"/>
      <c r="G19" s="52">
        <f t="shared" si="0"/>
        <v>0</v>
      </c>
    </row>
    <row r="20" spans="1:7" ht="15.75" customHeight="1">
      <c r="A20" s="50"/>
      <c r="B20" s="51"/>
      <c r="C20" s="347"/>
      <c r="D20" s="51"/>
      <c r="E20" s="51"/>
      <c r="F20" s="51"/>
      <c r="G20" s="52">
        <f t="shared" si="0"/>
        <v>0</v>
      </c>
    </row>
    <row r="21" spans="1:7" ht="15.75" customHeight="1">
      <c r="A21" s="50"/>
      <c r="B21" s="51"/>
      <c r="C21" s="347"/>
      <c r="D21" s="51"/>
      <c r="E21" s="51"/>
      <c r="F21" s="51"/>
      <c r="G21" s="52">
        <f t="shared" si="0"/>
        <v>0</v>
      </c>
    </row>
    <row r="22" spans="1:7" ht="15.75" customHeight="1">
      <c r="A22" s="50"/>
      <c r="B22" s="51"/>
      <c r="C22" s="347"/>
      <c r="D22" s="51"/>
      <c r="E22" s="51"/>
      <c r="F22" s="51"/>
      <c r="G22" s="52">
        <f t="shared" si="0"/>
        <v>0</v>
      </c>
    </row>
    <row r="23" spans="1:7" ht="15.75" customHeight="1" thickBot="1">
      <c r="A23" s="53"/>
      <c r="B23" s="54"/>
      <c r="C23" s="348"/>
      <c r="D23" s="54"/>
      <c r="E23" s="54"/>
      <c r="F23" s="51"/>
      <c r="G23" s="55">
        <f t="shared" si="0"/>
        <v>0</v>
      </c>
    </row>
    <row r="24" spans="1:7" s="49" customFormat="1" ht="18" customHeight="1" thickBot="1">
      <c r="A24" s="145" t="s">
        <v>48</v>
      </c>
      <c r="B24" s="146">
        <f>SUM(B5:B23)</f>
        <v>0</v>
      </c>
      <c r="C24" s="75"/>
      <c r="D24" s="146">
        <f>SUM(D5:D23)</f>
        <v>0</v>
      </c>
      <c r="E24" s="146">
        <f>SUM(E5:E23)</f>
        <v>1905000</v>
      </c>
      <c r="F24" s="430">
        <f>SUM(F5:F11)</f>
        <v>51838725</v>
      </c>
      <c r="G24" s="56" t="e">
        <f>SUM(G5:G23)</f>
        <v>#REF!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dőlt"&amp;12 &amp;11 7. melléklet a  10/2019. (IX.26.)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A17" sqref="A17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5"/>
      <c r="B1" s="155"/>
      <c r="C1" s="155"/>
      <c r="D1" s="155"/>
      <c r="E1" s="155"/>
    </row>
    <row r="2" spans="1:5" ht="15.75">
      <c r="A2" s="156" t="s">
        <v>91</v>
      </c>
      <c r="B2" s="463" t="s">
        <v>500</v>
      </c>
      <c r="C2" s="463"/>
      <c r="D2" s="463"/>
      <c r="E2" s="463"/>
    </row>
    <row r="3" spans="1:5" ht="14.25" thickBot="1">
      <c r="A3" s="155"/>
      <c r="B3" s="155"/>
      <c r="C3" s="155"/>
      <c r="D3" s="464" t="s">
        <v>464</v>
      </c>
      <c r="E3" s="464"/>
    </row>
    <row r="4" spans="1:5" ht="15" customHeight="1" thickBot="1">
      <c r="A4" s="157" t="s">
        <v>84</v>
      </c>
      <c r="B4" s="158" t="str">
        <f>CONCATENATE((LEFT(ÖSSZEFÜGGÉSEK!A5,4)),".")</f>
        <v>2019.</v>
      </c>
      <c r="C4" s="158" t="str">
        <f>CONCATENATE((LEFT(ÖSSZEFÜGGÉSEK!A5,4))+1,".")</f>
        <v>2020.</v>
      </c>
      <c r="D4" s="158" t="str">
        <f>CONCATENATE((LEFT(ÖSSZEFÜGGÉSEK!A5,4))+1,". után")</f>
        <v>2020. után</v>
      </c>
      <c r="E4" s="159" t="s">
        <v>39</v>
      </c>
    </row>
    <row r="5" spans="1:5" ht="12.75">
      <c r="A5" s="160" t="s">
        <v>85</v>
      </c>
      <c r="B5" s="63"/>
      <c r="C5" s="63"/>
      <c r="D5" s="63"/>
      <c r="E5" s="161">
        <f aca="true" t="shared" si="0" ref="E5:E11">SUM(B5:D5)</f>
        <v>0</v>
      </c>
    </row>
    <row r="6" spans="1:5" ht="12.75">
      <c r="A6" s="162" t="s">
        <v>98</v>
      </c>
      <c r="B6" s="64"/>
      <c r="C6" s="64"/>
      <c r="D6" s="64"/>
      <c r="E6" s="163">
        <f t="shared" si="0"/>
        <v>0</v>
      </c>
    </row>
    <row r="7" spans="1:5" ht="12.75">
      <c r="A7" s="164" t="s">
        <v>86</v>
      </c>
      <c r="B7" s="65">
        <v>2255210</v>
      </c>
      <c r="C7" s="65"/>
      <c r="D7" s="65"/>
      <c r="E7" s="165">
        <f t="shared" si="0"/>
        <v>2255210</v>
      </c>
    </row>
    <row r="8" spans="1:5" ht="12.75">
      <c r="A8" s="164" t="s">
        <v>99</v>
      </c>
      <c r="B8" s="65"/>
      <c r="C8" s="65"/>
      <c r="D8" s="65"/>
      <c r="E8" s="165">
        <f t="shared" si="0"/>
        <v>0</v>
      </c>
    </row>
    <row r="9" spans="1:5" ht="12.75">
      <c r="A9" s="164" t="s">
        <v>87</v>
      </c>
      <c r="B9" s="65"/>
      <c r="C9" s="65"/>
      <c r="D9" s="65"/>
      <c r="E9" s="165">
        <f t="shared" si="0"/>
        <v>0</v>
      </c>
    </row>
    <row r="10" spans="1:5" ht="12.75">
      <c r="A10" s="164" t="s">
        <v>88</v>
      </c>
      <c r="B10" s="65"/>
      <c r="C10" s="65"/>
      <c r="D10" s="65"/>
      <c r="E10" s="165">
        <f t="shared" si="0"/>
        <v>0</v>
      </c>
    </row>
    <row r="11" spans="1:5" ht="13.5" thickBot="1">
      <c r="A11" s="66"/>
      <c r="B11" s="67"/>
      <c r="C11" s="67"/>
      <c r="D11" s="67"/>
      <c r="E11" s="165">
        <f t="shared" si="0"/>
        <v>0</v>
      </c>
    </row>
    <row r="12" spans="1:5" ht="13.5" thickBot="1">
      <c r="A12" s="166" t="s">
        <v>90</v>
      </c>
      <c r="B12" s="167">
        <f>B5+SUM(B7:B11)</f>
        <v>2255210</v>
      </c>
      <c r="C12" s="167">
        <f>C5+SUM(C7:C11)</f>
        <v>0</v>
      </c>
      <c r="D12" s="167">
        <f>D5+SUM(D7:D11)</f>
        <v>0</v>
      </c>
      <c r="E12" s="168">
        <f>E5+SUM(E7:E11)</f>
        <v>2255210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57" t="s">
        <v>89</v>
      </c>
      <c r="B14" s="158" t="str">
        <f>+B4</f>
        <v>2019.</v>
      </c>
      <c r="C14" s="158" t="str">
        <f>+C4</f>
        <v>2020.</v>
      </c>
      <c r="D14" s="158" t="str">
        <f>+D4</f>
        <v>2020. után</v>
      </c>
      <c r="E14" s="159" t="s">
        <v>39</v>
      </c>
    </row>
    <row r="15" spans="1:5" ht="12.75">
      <c r="A15" s="160" t="s">
        <v>94</v>
      </c>
      <c r="B15" s="63"/>
      <c r="C15" s="63"/>
      <c r="D15" s="63"/>
      <c r="E15" s="161">
        <f aca="true" t="shared" si="1" ref="E15:E21">SUM(B15:D15)</f>
        <v>0</v>
      </c>
    </row>
    <row r="16" spans="1:5" ht="12.75">
      <c r="A16" s="169" t="s">
        <v>95</v>
      </c>
      <c r="B16" s="65"/>
      <c r="C16" s="65"/>
      <c r="D16" s="65"/>
      <c r="E16" s="165">
        <f t="shared" si="1"/>
        <v>0</v>
      </c>
    </row>
    <row r="17" spans="1:5" ht="12.75">
      <c r="A17" s="164" t="s">
        <v>96</v>
      </c>
      <c r="B17" s="65"/>
      <c r="C17" s="65">
        <v>0</v>
      </c>
      <c r="D17" s="65">
        <v>2255210</v>
      </c>
      <c r="E17" s="165">
        <f t="shared" si="1"/>
        <v>2255210</v>
      </c>
    </row>
    <row r="18" spans="1:5" ht="12.75">
      <c r="A18" s="164" t="s">
        <v>97</v>
      </c>
      <c r="B18" s="65"/>
      <c r="C18" s="65"/>
      <c r="D18" s="65"/>
      <c r="E18" s="165">
        <f t="shared" si="1"/>
        <v>0</v>
      </c>
    </row>
    <row r="19" spans="1:5" ht="12.75">
      <c r="A19" s="68"/>
      <c r="B19" s="65"/>
      <c r="C19" s="65"/>
      <c r="D19" s="65"/>
      <c r="E19" s="165">
        <f t="shared" si="1"/>
        <v>0</v>
      </c>
    </row>
    <row r="20" spans="1:5" ht="12.75">
      <c r="A20" s="68"/>
      <c r="B20" s="65"/>
      <c r="C20" s="65"/>
      <c r="D20" s="65"/>
      <c r="E20" s="165">
        <f t="shared" si="1"/>
        <v>0</v>
      </c>
    </row>
    <row r="21" spans="1:5" ht="13.5" thickBot="1">
      <c r="A21" s="66"/>
      <c r="B21" s="67"/>
      <c r="C21" s="67"/>
      <c r="D21" s="67"/>
      <c r="E21" s="165">
        <f t="shared" si="1"/>
        <v>0</v>
      </c>
    </row>
    <row r="22" spans="1:5" ht="13.5" thickBot="1">
      <c r="A22" s="166" t="s">
        <v>40</v>
      </c>
      <c r="B22" s="167">
        <f>SUM(B15:B21)</f>
        <v>0</v>
      </c>
      <c r="C22" s="167">
        <f>SUM(C15:C21)</f>
        <v>0</v>
      </c>
      <c r="D22" s="167">
        <f>SUM(D15:D21)</f>
        <v>2255210</v>
      </c>
      <c r="E22" s="168">
        <f>SUM(E15:E21)</f>
        <v>2255210</v>
      </c>
    </row>
    <row r="23" spans="1:5" ht="12.75">
      <c r="A23" s="155"/>
      <c r="B23" s="155"/>
      <c r="C23" s="155"/>
      <c r="D23" s="155"/>
      <c r="E23" s="155"/>
    </row>
    <row r="24" spans="1:5" ht="12.75">
      <c r="A24" s="155"/>
      <c r="B24" s="155"/>
      <c r="C24" s="155"/>
      <c r="D24" s="155"/>
      <c r="E24" s="155"/>
    </row>
    <row r="25" spans="1:5" ht="15.75">
      <c r="A25" s="156" t="s">
        <v>91</v>
      </c>
      <c r="B25" s="463"/>
      <c r="C25" s="463"/>
      <c r="D25" s="463"/>
      <c r="E25" s="463"/>
    </row>
    <row r="26" spans="1:5" ht="14.25" thickBot="1">
      <c r="A26" s="155"/>
      <c r="B26" s="155"/>
      <c r="C26" s="155"/>
      <c r="D26" s="464" t="s">
        <v>462</v>
      </c>
      <c r="E26" s="464"/>
    </row>
    <row r="27" spans="1:5" ht="13.5" thickBot="1">
      <c r="A27" s="157" t="s">
        <v>84</v>
      </c>
      <c r="B27" s="158" t="str">
        <f>+B14</f>
        <v>2019.</v>
      </c>
      <c r="C27" s="158" t="str">
        <f>+C14</f>
        <v>2020.</v>
      </c>
      <c r="D27" s="158" t="str">
        <f>+D14</f>
        <v>2020. után</v>
      </c>
      <c r="E27" s="159" t="s">
        <v>39</v>
      </c>
    </row>
    <row r="28" spans="1:5" ht="12.75">
      <c r="A28" s="160" t="s">
        <v>85</v>
      </c>
      <c r="B28" s="63"/>
      <c r="C28" s="63"/>
      <c r="D28" s="63"/>
      <c r="E28" s="161">
        <f aca="true" t="shared" si="2" ref="E28:E34">SUM(B28:D28)</f>
        <v>0</v>
      </c>
    </row>
    <row r="29" spans="1:5" ht="12.75">
      <c r="A29" s="162" t="s">
        <v>98</v>
      </c>
      <c r="B29" s="64"/>
      <c r="C29" s="64"/>
      <c r="D29" s="64"/>
      <c r="E29" s="163">
        <f t="shared" si="2"/>
        <v>0</v>
      </c>
    </row>
    <row r="30" spans="1:5" ht="12.75">
      <c r="A30" s="164" t="s">
        <v>86</v>
      </c>
      <c r="B30" s="65"/>
      <c r="C30" s="65"/>
      <c r="D30" s="65"/>
      <c r="E30" s="165">
        <f t="shared" si="2"/>
        <v>0</v>
      </c>
    </row>
    <row r="31" spans="1:5" ht="12.75">
      <c r="A31" s="164" t="s">
        <v>99</v>
      </c>
      <c r="B31" s="65"/>
      <c r="C31" s="65"/>
      <c r="D31" s="65"/>
      <c r="E31" s="165">
        <f t="shared" si="2"/>
        <v>0</v>
      </c>
    </row>
    <row r="32" spans="1:5" ht="12.75">
      <c r="A32" s="164" t="s">
        <v>87</v>
      </c>
      <c r="B32" s="65"/>
      <c r="C32" s="65"/>
      <c r="D32" s="65"/>
      <c r="E32" s="165">
        <f t="shared" si="2"/>
        <v>0</v>
      </c>
    </row>
    <row r="33" spans="1:5" ht="12.75">
      <c r="A33" s="164" t="s">
        <v>88</v>
      </c>
      <c r="B33" s="65"/>
      <c r="C33" s="65"/>
      <c r="D33" s="65"/>
      <c r="E33" s="165">
        <f t="shared" si="2"/>
        <v>0</v>
      </c>
    </row>
    <row r="34" spans="1:5" ht="13.5" thickBot="1">
      <c r="A34" s="66"/>
      <c r="B34" s="67"/>
      <c r="C34" s="67"/>
      <c r="D34" s="67"/>
      <c r="E34" s="165">
        <f t="shared" si="2"/>
        <v>0</v>
      </c>
    </row>
    <row r="35" spans="1:5" ht="13.5" thickBot="1">
      <c r="A35" s="166" t="s">
        <v>90</v>
      </c>
      <c r="B35" s="167">
        <f>B28+SUM(B30:B34)</f>
        <v>0</v>
      </c>
      <c r="C35" s="167">
        <f>C28+SUM(C30:C34)</f>
        <v>0</v>
      </c>
      <c r="D35" s="167">
        <f>D28+SUM(D30:D34)</f>
        <v>0</v>
      </c>
      <c r="E35" s="168">
        <f>E28+SUM(E30:E34)</f>
        <v>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57" t="s">
        <v>89</v>
      </c>
      <c r="B37" s="158" t="str">
        <f>+B27</f>
        <v>2019.</v>
      </c>
      <c r="C37" s="158" t="str">
        <f>+C27</f>
        <v>2020.</v>
      </c>
      <c r="D37" s="158" t="str">
        <f>+D27</f>
        <v>2020. után</v>
      </c>
      <c r="E37" s="159" t="s">
        <v>39</v>
      </c>
    </row>
    <row r="38" spans="1:5" ht="12.75">
      <c r="A38" s="160" t="s">
        <v>94</v>
      </c>
      <c r="B38" s="63"/>
      <c r="C38" s="63"/>
      <c r="D38" s="63"/>
      <c r="E38" s="161">
        <f aca="true" t="shared" si="3" ref="E38:E44">SUM(B38:D38)</f>
        <v>0</v>
      </c>
    </row>
    <row r="39" spans="1:5" ht="12.75">
      <c r="A39" s="169" t="s">
        <v>95</v>
      </c>
      <c r="B39" s="65"/>
      <c r="C39" s="65"/>
      <c r="D39" s="65"/>
      <c r="E39" s="165">
        <f t="shared" si="3"/>
        <v>0</v>
      </c>
    </row>
    <row r="40" spans="1:5" ht="12.75">
      <c r="A40" s="164" t="s">
        <v>96</v>
      </c>
      <c r="B40" s="65"/>
      <c r="C40" s="65"/>
      <c r="D40" s="65"/>
      <c r="E40" s="165">
        <f t="shared" si="3"/>
        <v>0</v>
      </c>
    </row>
    <row r="41" spans="1:5" ht="12.75">
      <c r="A41" s="164" t="s">
        <v>97</v>
      </c>
      <c r="B41" s="65"/>
      <c r="C41" s="65"/>
      <c r="D41" s="65"/>
      <c r="E41" s="165">
        <f t="shared" si="3"/>
        <v>0</v>
      </c>
    </row>
    <row r="42" spans="1:5" ht="12.75">
      <c r="A42" s="68"/>
      <c r="B42" s="65"/>
      <c r="C42" s="65"/>
      <c r="D42" s="65"/>
      <c r="E42" s="165">
        <f t="shared" si="3"/>
        <v>0</v>
      </c>
    </row>
    <row r="43" spans="1:5" ht="12.75">
      <c r="A43" s="68"/>
      <c r="B43" s="65"/>
      <c r="C43" s="65"/>
      <c r="D43" s="65"/>
      <c r="E43" s="165">
        <f t="shared" si="3"/>
        <v>0</v>
      </c>
    </row>
    <row r="44" spans="1:5" ht="13.5" thickBot="1">
      <c r="A44" s="66"/>
      <c r="B44" s="67"/>
      <c r="C44" s="67"/>
      <c r="D44" s="67"/>
      <c r="E44" s="165">
        <f t="shared" si="3"/>
        <v>0</v>
      </c>
    </row>
    <row r="45" spans="1:5" ht="13.5" thickBot="1">
      <c r="A45" s="166" t="s">
        <v>40</v>
      </c>
      <c r="B45" s="167">
        <f>SUM(B38:B44)</f>
        <v>0</v>
      </c>
      <c r="C45" s="167">
        <f>SUM(C38:C44)</f>
        <v>0</v>
      </c>
      <c r="D45" s="167">
        <f>SUM(D38:D44)</f>
        <v>0</v>
      </c>
      <c r="E45" s="168">
        <f>SUM(E38:E44)</f>
        <v>0</v>
      </c>
    </row>
    <row r="46" spans="1:5" ht="12.75">
      <c r="A46" s="155"/>
      <c r="B46" s="155"/>
      <c r="C46" s="155"/>
      <c r="D46" s="155"/>
      <c r="E46" s="155"/>
    </row>
    <row r="47" spans="1:5" ht="15.75">
      <c r="A47" s="472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7" s="472"/>
      <c r="C47" s="472"/>
      <c r="D47" s="472"/>
      <c r="E47" s="472"/>
    </row>
    <row r="48" spans="1:5" ht="13.5" thickBot="1">
      <c r="A48" s="155"/>
      <c r="B48" s="155"/>
      <c r="C48" s="155"/>
      <c r="D48" s="155"/>
      <c r="E48" s="155"/>
    </row>
    <row r="49" spans="1:8" ht="13.5" thickBot="1">
      <c r="A49" s="454" t="s">
        <v>92</v>
      </c>
      <c r="B49" s="455"/>
      <c r="C49" s="456"/>
      <c r="D49" s="475" t="s">
        <v>100</v>
      </c>
      <c r="E49" s="476"/>
      <c r="H49" s="36"/>
    </row>
    <row r="50" spans="1:5" ht="12.75">
      <c r="A50" s="457"/>
      <c r="B50" s="458"/>
      <c r="C50" s="459"/>
      <c r="D50" s="468"/>
      <c r="E50" s="469"/>
    </row>
    <row r="51" spans="1:5" ht="13.5" thickBot="1">
      <c r="A51" s="460"/>
      <c r="B51" s="461"/>
      <c r="C51" s="462"/>
      <c r="D51" s="470"/>
      <c r="E51" s="471"/>
    </row>
    <row r="52" spans="1:5" ht="13.5" thickBot="1">
      <c r="A52" s="465" t="s">
        <v>40</v>
      </c>
      <c r="B52" s="466"/>
      <c r="C52" s="467"/>
      <c r="D52" s="473">
        <f>SUM(D50:E51)</f>
        <v>0</v>
      </c>
      <c r="E52" s="474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10/2019. (IX.26.)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286" customWidth="1"/>
    <col min="2" max="2" width="72.00390625" style="287" customWidth="1"/>
    <col min="3" max="4" width="25.00390625" style="288" customWidth="1"/>
    <col min="5" max="16384" width="9.375" style="2" customWidth="1"/>
  </cols>
  <sheetData>
    <row r="1" spans="1:4" s="1" customFormat="1" ht="16.5" customHeight="1" thickBot="1">
      <c r="A1" s="170"/>
      <c r="B1" s="171"/>
      <c r="C1" s="184" t="str">
        <f>+CONCATENATE("9.1. melléklet a 10/",LEFT(ÖSSZEFÜGGÉSEK!A5,4),". (IX.26.) önkormányzati rendelethez")</f>
        <v>9.1. melléklet a 10/2019. (IX.26.) önkormányzati rendelethez</v>
      </c>
      <c r="D1" s="184"/>
    </row>
    <row r="2" spans="1:4" s="69" customFormat="1" ht="21" customHeight="1">
      <c r="A2" s="294" t="s">
        <v>46</v>
      </c>
      <c r="B2" s="269" t="s">
        <v>166</v>
      </c>
      <c r="C2" s="271" t="s">
        <v>41</v>
      </c>
      <c r="D2" s="271" t="s">
        <v>41</v>
      </c>
    </row>
    <row r="3" spans="1:4" s="69" customFormat="1" ht="16.5" thickBot="1">
      <c r="A3" s="172" t="s">
        <v>146</v>
      </c>
      <c r="B3" s="270" t="s">
        <v>349</v>
      </c>
      <c r="C3" s="359" t="s">
        <v>41</v>
      </c>
      <c r="D3" s="359" t="s">
        <v>41</v>
      </c>
    </row>
    <row r="4" spans="1:4" s="70" customFormat="1" ht="15.75" customHeight="1" thickBot="1">
      <c r="A4" s="173"/>
      <c r="B4" s="173"/>
      <c r="C4" s="174"/>
      <c r="D4" s="174" t="s">
        <v>464</v>
      </c>
    </row>
    <row r="5" spans="1:4" ht="13.5" thickBot="1">
      <c r="A5" s="295" t="s">
        <v>147</v>
      </c>
      <c r="B5" s="175" t="s">
        <v>42</v>
      </c>
      <c r="C5" s="272" t="s">
        <v>467</v>
      </c>
      <c r="D5" s="272" t="s">
        <v>466</v>
      </c>
    </row>
    <row r="6" spans="1:4" s="57" customFormat="1" ht="12.75" customHeight="1" thickBot="1">
      <c r="A6" s="150" t="s">
        <v>423</v>
      </c>
      <c r="B6" s="151" t="s">
        <v>424</v>
      </c>
      <c r="C6" s="152" t="s">
        <v>425</v>
      </c>
      <c r="D6" s="152" t="s">
        <v>425</v>
      </c>
    </row>
    <row r="7" spans="1:4" s="57" customFormat="1" ht="15.75" customHeight="1" thickBot="1">
      <c r="A7" s="176"/>
      <c r="B7" s="177" t="s">
        <v>43</v>
      </c>
      <c r="C7" s="273"/>
      <c r="D7" s="273"/>
    </row>
    <row r="8" spans="1:4" s="57" customFormat="1" ht="12" customHeight="1" thickBot="1">
      <c r="A8" s="27" t="s">
        <v>7</v>
      </c>
      <c r="B8" s="19" t="s">
        <v>195</v>
      </c>
      <c r="C8" s="209">
        <f>+C9+C10+C11+C12+C13+C14</f>
        <v>40798828</v>
      </c>
      <c r="D8" s="209">
        <f>+D9+D10+D11+D12+D13+D14</f>
        <v>40865987</v>
      </c>
    </row>
    <row r="9" spans="1:4" s="71" customFormat="1" ht="12" customHeight="1">
      <c r="A9" s="322" t="s">
        <v>65</v>
      </c>
      <c r="B9" s="304" t="s">
        <v>196</v>
      </c>
      <c r="C9" s="212">
        <v>13750281</v>
      </c>
      <c r="D9" s="212">
        <v>13817440</v>
      </c>
    </row>
    <row r="10" spans="1:4" s="72" customFormat="1" ht="12" customHeight="1">
      <c r="A10" s="323" t="s">
        <v>66</v>
      </c>
      <c r="B10" s="305" t="s">
        <v>197</v>
      </c>
      <c r="C10" s="211">
        <v>16119149</v>
      </c>
      <c r="D10" s="211">
        <v>16119149</v>
      </c>
    </row>
    <row r="11" spans="1:4" s="72" customFormat="1" ht="12" customHeight="1">
      <c r="A11" s="323" t="s">
        <v>67</v>
      </c>
      <c r="B11" s="305" t="s">
        <v>198</v>
      </c>
      <c r="C11" s="211">
        <v>9129398</v>
      </c>
      <c r="D11" s="211">
        <v>9129398</v>
      </c>
    </row>
    <row r="12" spans="1:4" s="72" customFormat="1" ht="12" customHeight="1">
      <c r="A12" s="323" t="s">
        <v>68</v>
      </c>
      <c r="B12" s="305" t="s">
        <v>199</v>
      </c>
      <c r="C12" s="211">
        <v>1800000</v>
      </c>
      <c r="D12" s="211">
        <v>1800000</v>
      </c>
    </row>
    <row r="13" spans="1:4" s="72" customFormat="1" ht="12" customHeight="1">
      <c r="A13" s="323" t="s">
        <v>101</v>
      </c>
      <c r="B13" s="305" t="s">
        <v>435</v>
      </c>
      <c r="C13" s="211"/>
      <c r="D13" s="211">
        <v>0</v>
      </c>
    </row>
    <row r="14" spans="1:4" s="71" customFormat="1" ht="12" customHeight="1" thickBot="1">
      <c r="A14" s="324" t="s">
        <v>69</v>
      </c>
      <c r="B14" s="306" t="s">
        <v>360</v>
      </c>
      <c r="C14" s="211"/>
      <c r="D14" s="211"/>
    </row>
    <row r="15" spans="1:4" s="71" customFormat="1" ht="12" customHeight="1" thickBot="1">
      <c r="A15" s="27" t="s">
        <v>8</v>
      </c>
      <c r="B15" s="204" t="s">
        <v>200</v>
      </c>
      <c r="C15" s="209">
        <f>+C16+C17+C18+C19+C20</f>
        <v>1610625</v>
      </c>
      <c r="D15" s="209">
        <f>+D16+D17+D18+D19+D20</f>
        <v>5189775</v>
      </c>
    </row>
    <row r="16" spans="1:4" s="71" customFormat="1" ht="12" customHeight="1">
      <c r="A16" s="322" t="s">
        <v>71</v>
      </c>
      <c r="B16" s="304" t="s">
        <v>201</v>
      </c>
      <c r="C16" s="212"/>
      <c r="D16" s="212"/>
    </row>
    <row r="17" spans="1:4" s="71" customFormat="1" ht="12" customHeight="1">
      <c r="A17" s="323" t="s">
        <v>72</v>
      </c>
      <c r="B17" s="305" t="s">
        <v>202</v>
      </c>
      <c r="C17" s="211"/>
      <c r="D17" s="211"/>
    </row>
    <row r="18" spans="1:4" s="71" customFormat="1" ht="12" customHeight="1">
      <c r="A18" s="323" t="s">
        <v>73</v>
      </c>
      <c r="B18" s="305" t="s">
        <v>351</v>
      </c>
      <c r="C18" s="211"/>
      <c r="D18" s="211"/>
    </row>
    <row r="19" spans="1:4" s="71" customFormat="1" ht="12" customHeight="1">
      <c r="A19" s="323" t="s">
        <v>74</v>
      </c>
      <c r="B19" s="305" t="s">
        <v>352</v>
      </c>
      <c r="C19" s="211"/>
      <c r="D19" s="211"/>
    </row>
    <row r="20" spans="1:4" s="71" customFormat="1" ht="12" customHeight="1">
      <c r="A20" s="323" t="s">
        <v>75</v>
      </c>
      <c r="B20" s="305" t="s">
        <v>203</v>
      </c>
      <c r="C20" s="211">
        <v>1610625</v>
      </c>
      <c r="D20" s="211">
        <v>5189775</v>
      </c>
    </row>
    <row r="21" spans="1:4" s="72" customFormat="1" ht="12" customHeight="1" thickBot="1">
      <c r="A21" s="324" t="s">
        <v>81</v>
      </c>
      <c r="B21" s="306" t="s">
        <v>204</v>
      </c>
      <c r="C21" s="213"/>
      <c r="D21" s="213"/>
    </row>
    <row r="22" spans="1:4" s="72" customFormat="1" ht="12" customHeight="1" thickBot="1">
      <c r="A22" s="27" t="s">
        <v>9</v>
      </c>
      <c r="B22" s="19" t="s">
        <v>205</v>
      </c>
      <c r="C22" s="209">
        <f>+C23+C24+C25+C26+C27</f>
        <v>5122227</v>
      </c>
      <c r="D22" s="209">
        <f>+D23+D24+D25+D26+D27</f>
        <v>5122227</v>
      </c>
    </row>
    <row r="23" spans="1:4" s="72" customFormat="1" ht="12" customHeight="1">
      <c r="A23" s="322" t="s">
        <v>54</v>
      </c>
      <c r="B23" s="304" t="s">
        <v>206</v>
      </c>
      <c r="C23" s="212"/>
      <c r="D23" s="212"/>
    </row>
    <row r="24" spans="1:4" s="71" customFormat="1" ht="12" customHeight="1">
      <c r="A24" s="323" t="s">
        <v>55</v>
      </c>
      <c r="B24" s="305" t="s">
        <v>207</v>
      </c>
      <c r="C24" s="211"/>
      <c r="D24" s="211"/>
    </row>
    <row r="25" spans="1:4" s="72" customFormat="1" ht="12" customHeight="1">
      <c r="A25" s="323" t="s">
        <v>56</v>
      </c>
      <c r="B25" s="305" t="s">
        <v>353</v>
      </c>
      <c r="C25" s="211"/>
      <c r="D25" s="211"/>
    </row>
    <row r="26" spans="1:4" s="72" customFormat="1" ht="12" customHeight="1">
      <c r="A26" s="323" t="s">
        <v>57</v>
      </c>
      <c r="B26" s="305" t="s">
        <v>354</v>
      </c>
      <c r="C26" s="211"/>
      <c r="D26" s="211"/>
    </row>
    <row r="27" spans="1:4" s="72" customFormat="1" ht="12" customHeight="1">
      <c r="A27" s="323" t="s">
        <v>115</v>
      </c>
      <c r="B27" s="305" t="s">
        <v>208</v>
      </c>
      <c r="C27" s="211">
        <v>5122227</v>
      </c>
      <c r="D27" s="211">
        <v>5122227</v>
      </c>
    </row>
    <row r="28" spans="1:4" s="72" customFormat="1" ht="12" customHeight="1" thickBot="1">
      <c r="A28" s="324" t="s">
        <v>116</v>
      </c>
      <c r="B28" s="306" t="s">
        <v>209</v>
      </c>
      <c r="C28" s="213"/>
      <c r="D28" s="213"/>
    </row>
    <row r="29" spans="1:4" s="72" customFormat="1" ht="12" customHeight="1" thickBot="1">
      <c r="A29" s="27" t="s">
        <v>117</v>
      </c>
      <c r="B29" s="19" t="s">
        <v>210</v>
      </c>
      <c r="C29" s="215">
        <f>+C30+C34+C35+C36</f>
        <v>2300000</v>
      </c>
      <c r="D29" s="215">
        <f>+D30+D34+D35+D36</f>
        <v>2300000</v>
      </c>
    </row>
    <row r="30" spans="1:4" s="72" customFormat="1" ht="12" customHeight="1">
      <c r="A30" s="322" t="s">
        <v>211</v>
      </c>
      <c r="B30" s="304" t="s">
        <v>436</v>
      </c>
      <c r="C30" s="299">
        <f>SUM(C31:C33)</f>
        <v>2000000</v>
      </c>
      <c r="D30" s="299">
        <f>SUM(D31:D33)</f>
        <v>2000000</v>
      </c>
    </row>
    <row r="31" spans="1:4" s="72" customFormat="1" ht="12" customHeight="1">
      <c r="A31" s="323" t="s">
        <v>212</v>
      </c>
      <c r="B31" s="305" t="s">
        <v>217</v>
      </c>
      <c r="C31" s="211">
        <v>500000</v>
      </c>
      <c r="D31" s="211">
        <v>500000</v>
      </c>
    </row>
    <row r="32" spans="1:4" s="72" customFormat="1" ht="12" customHeight="1">
      <c r="A32" s="323" t="s">
        <v>213</v>
      </c>
      <c r="B32" s="305" t="s">
        <v>218</v>
      </c>
      <c r="C32" s="211"/>
      <c r="D32" s="211"/>
    </row>
    <row r="33" spans="1:4" s="72" customFormat="1" ht="12" customHeight="1">
      <c r="A33" s="323" t="s">
        <v>364</v>
      </c>
      <c r="B33" s="350" t="s">
        <v>365</v>
      </c>
      <c r="C33" s="211">
        <v>1500000</v>
      </c>
      <c r="D33" s="211">
        <v>1500000</v>
      </c>
    </row>
    <row r="34" spans="1:4" s="72" customFormat="1" ht="12" customHeight="1">
      <c r="A34" s="323" t="s">
        <v>214</v>
      </c>
      <c r="B34" s="305" t="s">
        <v>219</v>
      </c>
      <c r="C34" s="211">
        <v>300000</v>
      </c>
      <c r="D34" s="211">
        <v>300000</v>
      </c>
    </row>
    <row r="35" spans="1:4" s="72" customFormat="1" ht="12" customHeight="1">
      <c r="A35" s="323" t="s">
        <v>215</v>
      </c>
      <c r="B35" s="305" t="s">
        <v>220</v>
      </c>
      <c r="C35" s="211"/>
      <c r="D35" s="211"/>
    </row>
    <row r="36" spans="1:4" s="72" customFormat="1" ht="12" customHeight="1" thickBot="1">
      <c r="A36" s="324" t="s">
        <v>216</v>
      </c>
      <c r="B36" s="306" t="s">
        <v>221</v>
      </c>
      <c r="C36" s="213"/>
      <c r="D36" s="213"/>
    </row>
    <row r="37" spans="1:4" s="72" customFormat="1" ht="12" customHeight="1" thickBot="1">
      <c r="A37" s="27" t="s">
        <v>11</v>
      </c>
      <c r="B37" s="19" t="s">
        <v>361</v>
      </c>
      <c r="C37" s="209">
        <f>SUM(C38:C48)</f>
        <v>182040</v>
      </c>
      <c r="D37" s="209">
        <f>SUM(D38:D48)</f>
        <v>3176942</v>
      </c>
    </row>
    <row r="38" spans="1:4" s="72" customFormat="1" ht="12" customHeight="1">
      <c r="A38" s="322" t="s">
        <v>58</v>
      </c>
      <c r="B38" s="304" t="s">
        <v>224</v>
      </c>
      <c r="C38" s="212"/>
      <c r="D38" s="212"/>
    </row>
    <row r="39" spans="1:4" s="72" customFormat="1" ht="12" customHeight="1">
      <c r="A39" s="323" t="s">
        <v>59</v>
      </c>
      <c r="B39" s="305" t="s">
        <v>225</v>
      </c>
      <c r="C39" s="211">
        <v>182040</v>
      </c>
      <c r="D39" s="211">
        <v>2540231</v>
      </c>
    </row>
    <row r="40" spans="1:4" s="72" customFormat="1" ht="12" customHeight="1">
      <c r="A40" s="323" t="s">
        <v>60</v>
      </c>
      <c r="B40" s="305" t="s">
        <v>226</v>
      </c>
      <c r="C40" s="211"/>
      <c r="D40" s="211"/>
    </row>
    <row r="41" spans="1:4" s="72" customFormat="1" ht="12" customHeight="1">
      <c r="A41" s="323" t="s">
        <v>119</v>
      </c>
      <c r="B41" s="305" t="s">
        <v>227</v>
      </c>
      <c r="C41" s="211"/>
      <c r="D41" s="211"/>
    </row>
    <row r="42" spans="1:4" s="72" customFormat="1" ht="12" customHeight="1">
      <c r="A42" s="323" t="s">
        <v>120</v>
      </c>
      <c r="B42" s="305" t="s">
        <v>228</v>
      </c>
      <c r="C42" s="211"/>
      <c r="D42" s="211"/>
    </row>
    <row r="43" spans="1:4" s="72" customFormat="1" ht="12" customHeight="1">
      <c r="A43" s="323" t="s">
        <v>121</v>
      </c>
      <c r="B43" s="305" t="s">
        <v>229</v>
      </c>
      <c r="C43" s="211"/>
      <c r="D43" s="211">
        <v>636711</v>
      </c>
    </row>
    <row r="44" spans="1:4" s="72" customFormat="1" ht="12" customHeight="1">
      <c r="A44" s="323" t="s">
        <v>122</v>
      </c>
      <c r="B44" s="305" t="s">
        <v>230</v>
      </c>
      <c r="C44" s="211"/>
      <c r="D44" s="211"/>
    </row>
    <row r="45" spans="1:4" s="72" customFormat="1" ht="12" customHeight="1">
      <c r="A45" s="323" t="s">
        <v>123</v>
      </c>
      <c r="B45" s="305" t="s">
        <v>231</v>
      </c>
      <c r="C45" s="211"/>
      <c r="D45" s="211"/>
    </row>
    <row r="46" spans="1:4" s="72" customFormat="1" ht="12" customHeight="1">
      <c r="A46" s="323" t="s">
        <v>222</v>
      </c>
      <c r="B46" s="305" t="s">
        <v>232</v>
      </c>
      <c r="C46" s="214"/>
      <c r="D46" s="214"/>
    </row>
    <row r="47" spans="1:4" s="72" customFormat="1" ht="12" customHeight="1">
      <c r="A47" s="324" t="s">
        <v>223</v>
      </c>
      <c r="B47" s="306" t="s">
        <v>363</v>
      </c>
      <c r="C47" s="293"/>
      <c r="D47" s="293"/>
    </row>
    <row r="48" spans="1:4" s="72" customFormat="1" ht="12" customHeight="1" thickBot="1">
      <c r="A48" s="324" t="s">
        <v>362</v>
      </c>
      <c r="B48" s="306" t="s">
        <v>233</v>
      </c>
      <c r="C48" s="293"/>
      <c r="D48" s="293"/>
    </row>
    <row r="49" spans="1:4" s="72" customFormat="1" ht="12" customHeight="1" thickBot="1">
      <c r="A49" s="27" t="s">
        <v>12</v>
      </c>
      <c r="B49" s="19" t="s">
        <v>234</v>
      </c>
      <c r="C49" s="209">
        <f>SUM(C50:C54)</f>
        <v>0</v>
      </c>
      <c r="D49" s="209">
        <f>SUM(D50:D54)</f>
        <v>0</v>
      </c>
    </row>
    <row r="50" spans="1:4" s="72" customFormat="1" ht="12" customHeight="1">
      <c r="A50" s="322" t="s">
        <v>61</v>
      </c>
      <c r="B50" s="304" t="s">
        <v>238</v>
      </c>
      <c r="C50" s="334"/>
      <c r="D50" s="334"/>
    </row>
    <row r="51" spans="1:4" s="72" customFormat="1" ht="12" customHeight="1">
      <c r="A51" s="323" t="s">
        <v>62</v>
      </c>
      <c r="B51" s="305" t="s">
        <v>239</v>
      </c>
      <c r="C51" s="214">
        <v>0</v>
      </c>
      <c r="D51" s="214">
        <v>0</v>
      </c>
    </row>
    <row r="52" spans="1:4" s="72" customFormat="1" ht="12" customHeight="1">
      <c r="A52" s="323" t="s">
        <v>235</v>
      </c>
      <c r="B52" s="305" t="s">
        <v>240</v>
      </c>
      <c r="C52" s="214"/>
      <c r="D52" s="214"/>
    </row>
    <row r="53" spans="1:4" s="72" customFormat="1" ht="12" customHeight="1">
      <c r="A53" s="323" t="s">
        <v>236</v>
      </c>
      <c r="B53" s="305" t="s">
        <v>241</v>
      </c>
      <c r="C53" s="214"/>
      <c r="D53" s="214"/>
    </row>
    <row r="54" spans="1:4" s="72" customFormat="1" ht="12" customHeight="1" thickBot="1">
      <c r="A54" s="324" t="s">
        <v>237</v>
      </c>
      <c r="B54" s="306" t="s">
        <v>242</v>
      </c>
      <c r="C54" s="293"/>
      <c r="D54" s="293"/>
    </row>
    <row r="55" spans="1:4" s="72" customFormat="1" ht="12" customHeight="1" thickBot="1">
      <c r="A55" s="27" t="s">
        <v>124</v>
      </c>
      <c r="B55" s="19" t="s">
        <v>243</v>
      </c>
      <c r="C55" s="209">
        <f>SUM(C56:C58)</f>
        <v>0</v>
      </c>
      <c r="D55" s="209">
        <f>SUM(D56:D58)</f>
        <v>0</v>
      </c>
    </row>
    <row r="56" spans="1:4" s="72" customFormat="1" ht="12" customHeight="1">
      <c r="A56" s="322" t="s">
        <v>63</v>
      </c>
      <c r="B56" s="304" t="s">
        <v>244</v>
      </c>
      <c r="C56" s="212"/>
      <c r="D56" s="212"/>
    </row>
    <row r="57" spans="1:4" s="72" customFormat="1" ht="12" customHeight="1">
      <c r="A57" s="323" t="s">
        <v>64</v>
      </c>
      <c r="B57" s="305" t="s">
        <v>355</v>
      </c>
      <c r="C57" s="211"/>
      <c r="D57" s="211">
        <v>0</v>
      </c>
    </row>
    <row r="58" spans="1:4" s="72" customFormat="1" ht="12" customHeight="1">
      <c r="A58" s="323" t="s">
        <v>247</v>
      </c>
      <c r="B58" s="305" t="s">
        <v>245</v>
      </c>
      <c r="C58" s="211"/>
      <c r="D58" s="211">
        <v>0</v>
      </c>
    </row>
    <row r="59" spans="1:4" s="72" customFormat="1" ht="12" customHeight="1" thickBot="1">
      <c r="A59" s="324" t="s">
        <v>248</v>
      </c>
      <c r="B59" s="306" t="s">
        <v>246</v>
      </c>
      <c r="C59" s="213"/>
      <c r="D59" s="213"/>
    </row>
    <row r="60" spans="1:4" s="72" customFormat="1" ht="12" customHeight="1" thickBot="1">
      <c r="A60" s="27" t="s">
        <v>14</v>
      </c>
      <c r="B60" s="204" t="s">
        <v>249</v>
      </c>
      <c r="C60" s="209">
        <f>SUM(C61:C63)</f>
        <v>2500000</v>
      </c>
      <c r="D60" s="209">
        <f>SUM(D61:D63)</f>
        <v>52188823</v>
      </c>
    </row>
    <row r="61" spans="1:4" s="72" customFormat="1" ht="12" customHeight="1">
      <c r="A61" s="322" t="s">
        <v>125</v>
      </c>
      <c r="B61" s="304" t="s">
        <v>251</v>
      </c>
      <c r="C61" s="214"/>
      <c r="D61" s="214"/>
    </row>
    <row r="62" spans="1:4" s="72" customFormat="1" ht="12" customHeight="1">
      <c r="A62" s="323" t="s">
        <v>126</v>
      </c>
      <c r="B62" s="305" t="s">
        <v>356</v>
      </c>
      <c r="C62" s="214"/>
      <c r="D62" s="214"/>
    </row>
    <row r="63" spans="1:4" s="72" customFormat="1" ht="12" customHeight="1">
      <c r="A63" s="323" t="s">
        <v>171</v>
      </c>
      <c r="B63" s="305" t="s">
        <v>252</v>
      </c>
      <c r="C63" s="214">
        <v>2500000</v>
      </c>
      <c r="D63" s="214">
        <v>52188823</v>
      </c>
    </row>
    <row r="64" spans="1:4" s="72" customFormat="1" ht="12" customHeight="1" thickBot="1">
      <c r="A64" s="324" t="s">
        <v>250</v>
      </c>
      <c r="B64" s="306" t="s">
        <v>253</v>
      </c>
      <c r="C64" s="214"/>
      <c r="D64" s="214"/>
    </row>
    <row r="65" spans="1:4" s="72" customFormat="1" ht="12" customHeight="1" thickBot="1">
      <c r="A65" s="27" t="s">
        <v>15</v>
      </c>
      <c r="B65" s="19" t="s">
        <v>254</v>
      </c>
      <c r="C65" s="215">
        <f>+C8+C15+C22+C29+C37+C49+C55+C60</f>
        <v>52513720</v>
      </c>
      <c r="D65" s="215">
        <f>+D8+D15+D22+D29+D37+D49+D55+D60</f>
        <v>108843754</v>
      </c>
    </row>
    <row r="66" spans="1:4" s="72" customFormat="1" ht="12" customHeight="1" thickBot="1">
      <c r="A66" s="325" t="s">
        <v>345</v>
      </c>
      <c r="B66" s="204" t="s">
        <v>256</v>
      </c>
      <c r="C66" s="209">
        <f>SUM(C67:C69)</f>
        <v>5122227</v>
      </c>
      <c r="D66" s="209">
        <f>SUM(D67:D69)</f>
        <v>28591639</v>
      </c>
    </row>
    <row r="67" spans="1:4" s="72" customFormat="1" ht="12" customHeight="1">
      <c r="A67" s="322" t="s">
        <v>287</v>
      </c>
      <c r="B67" s="304" t="s">
        <v>257</v>
      </c>
      <c r="C67" s="214"/>
      <c r="D67" s="214"/>
    </row>
    <row r="68" spans="1:4" s="72" customFormat="1" ht="12" customHeight="1">
      <c r="A68" s="323" t="s">
        <v>296</v>
      </c>
      <c r="B68" s="305" t="s">
        <v>258</v>
      </c>
      <c r="C68" s="214"/>
      <c r="D68" s="214"/>
    </row>
    <row r="69" spans="1:4" s="72" customFormat="1" ht="12" customHeight="1" thickBot="1">
      <c r="A69" s="324" t="s">
        <v>297</v>
      </c>
      <c r="B69" s="307" t="s">
        <v>259</v>
      </c>
      <c r="C69" s="214">
        <v>5122227</v>
      </c>
      <c r="D69" s="214">
        <v>28591639</v>
      </c>
    </row>
    <row r="70" spans="1:4" s="72" customFormat="1" ht="12" customHeight="1" thickBot="1">
      <c r="A70" s="325" t="s">
        <v>260</v>
      </c>
      <c r="B70" s="204" t="s">
        <v>261</v>
      </c>
      <c r="C70" s="209">
        <f>SUM(C71:C74)</f>
        <v>0</v>
      </c>
      <c r="D70" s="209">
        <f>SUM(D71:D74)</f>
        <v>0</v>
      </c>
    </row>
    <row r="71" spans="1:4" s="72" customFormat="1" ht="12" customHeight="1">
      <c r="A71" s="322" t="s">
        <v>102</v>
      </c>
      <c r="B71" s="304" t="s">
        <v>262</v>
      </c>
      <c r="C71" s="214"/>
      <c r="D71" s="214"/>
    </row>
    <row r="72" spans="1:4" s="72" customFormat="1" ht="12" customHeight="1">
      <c r="A72" s="323" t="s">
        <v>103</v>
      </c>
      <c r="B72" s="305" t="s">
        <v>263</v>
      </c>
      <c r="C72" s="214"/>
      <c r="D72" s="214"/>
    </row>
    <row r="73" spans="1:4" s="72" customFormat="1" ht="12" customHeight="1">
      <c r="A73" s="323" t="s">
        <v>288</v>
      </c>
      <c r="B73" s="305" t="s">
        <v>264</v>
      </c>
      <c r="C73" s="214"/>
      <c r="D73" s="214"/>
    </row>
    <row r="74" spans="1:4" s="72" customFormat="1" ht="12" customHeight="1" thickBot="1">
      <c r="A74" s="324" t="s">
        <v>289</v>
      </c>
      <c r="B74" s="306" t="s">
        <v>265</v>
      </c>
      <c r="C74" s="214"/>
      <c r="D74" s="214"/>
    </row>
    <row r="75" spans="1:4" s="72" customFormat="1" ht="12" customHeight="1" thickBot="1">
      <c r="A75" s="325" t="s">
        <v>266</v>
      </c>
      <c r="B75" s="204" t="s">
        <v>267</v>
      </c>
      <c r="C75" s="209">
        <f>SUM(C76:C77)</f>
        <v>4525730</v>
      </c>
      <c r="D75" s="209">
        <f>SUM(D76:D77)</f>
        <v>7464407</v>
      </c>
    </row>
    <row r="76" spans="1:4" s="72" customFormat="1" ht="12" customHeight="1">
      <c r="A76" s="322" t="s">
        <v>290</v>
      </c>
      <c r="B76" s="304" t="s">
        <v>268</v>
      </c>
      <c r="C76" s="214">
        <v>4525730</v>
      </c>
      <c r="D76" s="214">
        <v>7464407</v>
      </c>
    </row>
    <row r="77" spans="1:4" s="72" customFormat="1" ht="12" customHeight="1" thickBot="1">
      <c r="A77" s="324" t="s">
        <v>291</v>
      </c>
      <c r="B77" s="306" t="s">
        <v>269</v>
      </c>
      <c r="C77" s="214"/>
      <c r="D77" s="214"/>
    </row>
    <row r="78" spans="1:4" s="71" customFormat="1" ht="12" customHeight="1" thickBot="1">
      <c r="A78" s="325" t="s">
        <v>270</v>
      </c>
      <c r="B78" s="204" t="s">
        <v>271</v>
      </c>
      <c r="C78" s="209">
        <f>SUM(C79:C81)</f>
        <v>0</v>
      </c>
      <c r="D78" s="209">
        <f>SUM(D79:D81)</f>
        <v>0</v>
      </c>
    </row>
    <row r="79" spans="1:4" s="72" customFormat="1" ht="12" customHeight="1">
      <c r="A79" s="322" t="s">
        <v>292</v>
      </c>
      <c r="B79" s="304" t="s">
        <v>272</v>
      </c>
      <c r="C79" s="214"/>
      <c r="D79" s="214"/>
    </row>
    <row r="80" spans="1:4" s="72" customFormat="1" ht="12" customHeight="1">
      <c r="A80" s="323" t="s">
        <v>293</v>
      </c>
      <c r="B80" s="305" t="s">
        <v>273</v>
      </c>
      <c r="C80" s="214"/>
      <c r="D80" s="214"/>
    </row>
    <row r="81" spans="1:4" s="72" customFormat="1" ht="12" customHeight="1" thickBot="1">
      <c r="A81" s="324" t="s">
        <v>294</v>
      </c>
      <c r="B81" s="306" t="s">
        <v>274</v>
      </c>
      <c r="C81" s="214"/>
      <c r="D81" s="214"/>
    </row>
    <row r="82" spans="1:4" s="72" customFormat="1" ht="12" customHeight="1" thickBot="1">
      <c r="A82" s="325" t="s">
        <v>275</v>
      </c>
      <c r="B82" s="204" t="s">
        <v>295</v>
      </c>
      <c r="C82" s="209">
        <f>SUM(C83:C86)</f>
        <v>0</v>
      </c>
      <c r="D82" s="209">
        <f>SUM(D83:D86)</f>
        <v>0</v>
      </c>
    </row>
    <row r="83" spans="1:4" s="72" customFormat="1" ht="12" customHeight="1">
      <c r="A83" s="326" t="s">
        <v>276</v>
      </c>
      <c r="B83" s="304" t="s">
        <v>277</v>
      </c>
      <c r="C83" s="214"/>
      <c r="D83" s="214"/>
    </row>
    <row r="84" spans="1:4" s="72" customFormat="1" ht="12" customHeight="1">
      <c r="A84" s="327" t="s">
        <v>278</v>
      </c>
      <c r="B84" s="305" t="s">
        <v>279</v>
      </c>
      <c r="C84" s="214"/>
      <c r="D84" s="214"/>
    </row>
    <row r="85" spans="1:4" s="72" customFormat="1" ht="12" customHeight="1">
      <c r="A85" s="327" t="s">
        <v>280</v>
      </c>
      <c r="B85" s="305" t="s">
        <v>281</v>
      </c>
      <c r="C85" s="214"/>
      <c r="D85" s="214"/>
    </row>
    <row r="86" spans="1:4" s="71" customFormat="1" ht="12" customHeight="1" thickBot="1">
      <c r="A86" s="328" t="s">
        <v>282</v>
      </c>
      <c r="B86" s="306" t="s">
        <v>283</v>
      </c>
      <c r="C86" s="214"/>
      <c r="D86" s="214"/>
    </row>
    <row r="87" spans="1:4" s="71" customFormat="1" ht="12" customHeight="1" thickBot="1">
      <c r="A87" s="325" t="s">
        <v>284</v>
      </c>
      <c r="B87" s="204" t="s">
        <v>405</v>
      </c>
      <c r="C87" s="335"/>
      <c r="D87" s="335"/>
    </row>
    <row r="88" spans="1:4" s="71" customFormat="1" ht="12" customHeight="1" thickBot="1">
      <c r="A88" s="325" t="s">
        <v>437</v>
      </c>
      <c r="B88" s="204" t="s">
        <v>285</v>
      </c>
      <c r="C88" s="335"/>
      <c r="D88" s="335"/>
    </row>
    <row r="89" spans="1:4" s="71" customFormat="1" ht="12" customHeight="1" thickBot="1">
      <c r="A89" s="325" t="s">
        <v>438</v>
      </c>
      <c r="B89" s="311" t="s">
        <v>408</v>
      </c>
      <c r="C89" s="215">
        <f>+C66+C70+C75+C78+C82+C88+C87</f>
        <v>9647957</v>
      </c>
      <c r="D89" s="215">
        <f>+D66+D70+D75+D78+D82+D88+D87</f>
        <v>36056046</v>
      </c>
    </row>
    <row r="90" spans="1:4" s="71" customFormat="1" ht="12" customHeight="1" thickBot="1">
      <c r="A90" s="329" t="s">
        <v>439</v>
      </c>
      <c r="B90" s="312" t="s">
        <v>440</v>
      </c>
      <c r="C90" s="215">
        <f>+C65+C89</f>
        <v>62161677</v>
      </c>
      <c r="D90" s="215">
        <f>+D65+D89</f>
        <v>144899800</v>
      </c>
    </row>
    <row r="91" spans="1:4" s="72" customFormat="1" ht="15" customHeight="1" thickBot="1">
      <c r="A91" s="178"/>
      <c r="B91" s="179"/>
      <c r="C91" s="275"/>
      <c r="D91" s="275"/>
    </row>
    <row r="92" spans="1:4" s="57" customFormat="1" ht="16.5" customHeight="1" thickBot="1">
      <c r="A92" s="180"/>
      <c r="B92" s="181" t="s">
        <v>44</v>
      </c>
      <c r="C92" s="276"/>
      <c r="D92" s="276"/>
    </row>
    <row r="93" spans="1:4" s="73" customFormat="1" ht="12" customHeight="1" thickBot="1">
      <c r="A93" s="296" t="s">
        <v>7</v>
      </c>
      <c r="B93" s="26" t="s">
        <v>444</v>
      </c>
      <c r="C93" s="208">
        <f>+C94+C95+C96+C97+C98+C111</f>
        <v>28840116</v>
      </c>
      <c r="D93" s="208">
        <f>+D94+D95+D96+D97+D98+D111</f>
        <v>35229508</v>
      </c>
    </row>
    <row r="94" spans="1:4" ht="12" customHeight="1">
      <c r="A94" s="330" t="s">
        <v>65</v>
      </c>
      <c r="B94" s="8" t="s">
        <v>37</v>
      </c>
      <c r="C94" s="210">
        <v>8887644</v>
      </c>
      <c r="D94" s="210">
        <v>12606494</v>
      </c>
    </row>
    <row r="95" spans="1:4" ht="12" customHeight="1">
      <c r="A95" s="323" t="s">
        <v>66</v>
      </c>
      <c r="B95" s="6" t="s">
        <v>127</v>
      </c>
      <c r="C95" s="211">
        <v>1521030</v>
      </c>
      <c r="D95" s="211">
        <v>1878735</v>
      </c>
    </row>
    <row r="96" spans="1:4" ht="12" customHeight="1">
      <c r="A96" s="323" t="s">
        <v>67</v>
      </c>
      <c r="B96" s="6" t="s">
        <v>93</v>
      </c>
      <c r="C96" s="213">
        <v>15525158</v>
      </c>
      <c r="D96" s="213">
        <v>15648004</v>
      </c>
    </row>
    <row r="97" spans="1:4" ht="12" customHeight="1">
      <c r="A97" s="323" t="s">
        <v>68</v>
      </c>
      <c r="B97" s="9" t="s">
        <v>128</v>
      </c>
      <c r="C97" s="213">
        <v>380000</v>
      </c>
      <c r="D97" s="213">
        <v>380000</v>
      </c>
    </row>
    <row r="98" spans="1:4" ht="12" customHeight="1">
      <c r="A98" s="323" t="s">
        <v>76</v>
      </c>
      <c r="B98" s="17" t="s">
        <v>129</v>
      </c>
      <c r="C98" s="213">
        <v>1830000</v>
      </c>
      <c r="D98" s="213">
        <f>SUM(D99:D110)</f>
        <v>3798169</v>
      </c>
    </row>
    <row r="99" spans="1:4" ht="12" customHeight="1">
      <c r="A99" s="323" t="s">
        <v>69</v>
      </c>
      <c r="B99" s="6" t="s">
        <v>441</v>
      </c>
      <c r="C99" s="213"/>
      <c r="D99" s="213">
        <v>1069716</v>
      </c>
    </row>
    <row r="100" spans="1:4" ht="12" customHeight="1">
      <c r="A100" s="323" t="s">
        <v>70</v>
      </c>
      <c r="B100" s="90" t="s">
        <v>371</v>
      </c>
      <c r="C100" s="213"/>
      <c r="D100" s="213"/>
    </row>
    <row r="101" spans="1:4" ht="12" customHeight="1">
      <c r="A101" s="323" t="s">
        <v>77</v>
      </c>
      <c r="B101" s="90" t="s">
        <v>370</v>
      </c>
      <c r="C101" s="213"/>
      <c r="D101" s="213">
        <v>0</v>
      </c>
    </row>
    <row r="102" spans="1:4" ht="12" customHeight="1">
      <c r="A102" s="323" t="s">
        <v>78</v>
      </c>
      <c r="B102" s="90" t="s">
        <v>301</v>
      </c>
      <c r="C102" s="213"/>
      <c r="D102" s="213"/>
    </row>
    <row r="103" spans="1:4" ht="12" customHeight="1">
      <c r="A103" s="323" t="s">
        <v>79</v>
      </c>
      <c r="B103" s="91" t="s">
        <v>302</v>
      </c>
      <c r="C103" s="213"/>
      <c r="D103" s="213"/>
    </row>
    <row r="104" spans="1:4" ht="12" customHeight="1">
      <c r="A104" s="323" t="s">
        <v>80</v>
      </c>
      <c r="B104" s="91" t="s">
        <v>303</v>
      </c>
      <c r="C104" s="213"/>
      <c r="D104" s="213">
        <v>0</v>
      </c>
    </row>
    <row r="105" spans="1:4" ht="12" customHeight="1">
      <c r="A105" s="323" t="s">
        <v>82</v>
      </c>
      <c r="B105" s="90" t="s">
        <v>304</v>
      </c>
      <c r="C105" s="213">
        <v>1730000</v>
      </c>
      <c r="D105" s="213">
        <v>2628453</v>
      </c>
    </row>
    <row r="106" spans="1:4" ht="12" customHeight="1">
      <c r="A106" s="323" t="s">
        <v>130</v>
      </c>
      <c r="B106" s="90" t="s">
        <v>305</v>
      </c>
      <c r="C106" s="213"/>
      <c r="D106" s="213"/>
    </row>
    <row r="107" spans="1:4" ht="12" customHeight="1">
      <c r="A107" s="323" t="s">
        <v>299</v>
      </c>
      <c r="B107" s="91" t="s">
        <v>306</v>
      </c>
      <c r="C107" s="213"/>
      <c r="D107" s="213"/>
    </row>
    <row r="108" spans="1:4" ht="12" customHeight="1">
      <c r="A108" s="331" t="s">
        <v>300</v>
      </c>
      <c r="B108" s="92" t="s">
        <v>307</v>
      </c>
      <c r="C108" s="213"/>
      <c r="D108" s="213"/>
    </row>
    <row r="109" spans="1:4" ht="12" customHeight="1">
      <c r="A109" s="323" t="s">
        <v>368</v>
      </c>
      <c r="B109" s="92" t="s">
        <v>308</v>
      </c>
      <c r="C109" s="213"/>
      <c r="D109" s="213"/>
    </row>
    <row r="110" spans="1:4" ht="12" customHeight="1">
      <c r="A110" s="323" t="s">
        <v>369</v>
      </c>
      <c r="B110" s="91" t="s">
        <v>309</v>
      </c>
      <c r="C110" s="211">
        <v>100000</v>
      </c>
      <c r="D110" s="211">
        <v>100000</v>
      </c>
    </row>
    <row r="111" spans="1:4" ht="12" customHeight="1">
      <c r="A111" s="323" t="s">
        <v>373</v>
      </c>
      <c r="B111" s="9" t="s">
        <v>38</v>
      </c>
      <c r="C111" s="211">
        <v>696284</v>
      </c>
      <c r="D111" s="211">
        <v>918106</v>
      </c>
    </row>
    <row r="112" spans="1:4" ht="12" customHeight="1">
      <c r="A112" s="324" t="s">
        <v>374</v>
      </c>
      <c r="B112" s="6" t="s">
        <v>442</v>
      </c>
      <c r="C112" s="213">
        <v>696284</v>
      </c>
      <c r="D112" s="213">
        <v>918106</v>
      </c>
    </row>
    <row r="113" spans="1:4" ht="12" customHeight="1" thickBot="1">
      <c r="A113" s="332" t="s">
        <v>375</v>
      </c>
      <c r="B113" s="93" t="s">
        <v>443</v>
      </c>
      <c r="C113" s="217"/>
      <c r="D113" s="217"/>
    </row>
    <row r="114" spans="1:4" ht="12" customHeight="1" thickBot="1">
      <c r="A114" s="27" t="s">
        <v>8</v>
      </c>
      <c r="B114" s="25" t="s">
        <v>310</v>
      </c>
      <c r="C114" s="209">
        <f>+C115+C117+C119</f>
        <v>11415510</v>
      </c>
      <c r="D114" s="209">
        <f>+D115+D117+D119</f>
        <v>64227670</v>
      </c>
    </row>
    <row r="115" spans="1:4" ht="12" customHeight="1">
      <c r="A115" s="322" t="s">
        <v>71</v>
      </c>
      <c r="B115" s="6" t="s">
        <v>170</v>
      </c>
      <c r="C115" s="212">
        <v>7010510</v>
      </c>
      <c r="D115" s="212">
        <v>9888945</v>
      </c>
    </row>
    <row r="116" spans="1:4" ht="12" customHeight="1">
      <c r="A116" s="322" t="s">
        <v>72</v>
      </c>
      <c r="B116" s="10" t="s">
        <v>314</v>
      </c>
      <c r="C116" s="212"/>
      <c r="D116" s="212"/>
    </row>
    <row r="117" spans="1:4" ht="12" customHeight="1">
      <c r="A117" s="322" t="s">
        <v>73</v>
      </c>
      <c r="B117" s="10" t="s">
        <v>131</v>
      </c>
      <c r="C117" s="211">
        <v>1905000</v>
      </c>
      <c r="D117" s="211">
        <v>51838725</v>
      </c>
    </row>
    <row r="118" spans="1:4" ht="12" customHeight="1">
      <c r="A118" s="322" t="s">
        <v>74</v>
      </c>
      <c r="B118" s="10" t="s">
        <v>315</v>
      </c>
      <c r="C118" s="202"/>
      <c r="D118" s="202"/>
    </row>
    <row r="119" spans="1:4" ht="12" customHeight="1">
      <c r="A119" s="322" t="s">
        <v>75</v>
      </c>
      <c r="B119" s="206" t="s">
        <v>172</v>
      </c>
      <c r="C119" s="202">
        <v>2500000</v>
      </c>
      <c r="D119" s="202">
        <v>2500000</v>
      </c>
    </row>
    <row r="120" spans="1:4" ht="12" customHeight="1">
      <c r="A120" s="322" t="s">
        <v>81</v>
      </c>
      <c r="B120" s="205" t="s">
        <v>357</v>
      </c>
      <c r="C120" s="202"/>
      <c r="D120" s="202"/>
    </row>
    <row r="121" spans="1:4" ht="12" customHeight="1">
      <c r="A121" s="322" t="s">
        <v>83</v>
      </c>
      <c r="B121" s="300" t="s">
        <v>320</v>
      </c>
      <c r="C121" s="202"/>
      <c r="D121" s="202"/>
    </row>
    <row r="122" spans="1:4" ht="12" customHeight="1">
      <c r="A122" s="322" t="s">
        <v>132</v>
      </c>
      <c r="B122" s="91" t="s">
        <v>303</v>
      </c>
      <c r="C122" s="202"/>
      <c r="D122" s="202"/>
    </row>
    <row r="123" spans="1:4" ht="12" customHeight="1">
      <c r="A123" s="322" t="s">
        <v>133</v>
      </c>
      <c r="B123" s="91" t="s">
        <v>319</v>
      </c>
      <c r="C123" s="202">
        <v>2500000</v>
      </c>
      <c r="D123" s="202">
        <v>2500000</v>
      </c>
    </row>
    <row r="124" spans="1:4" ht="12" customHeight="1">
      <c r="A124" s="322" t="s">
        <v>134</v>
      </c>
      <c r="B124" s="91" t="s">
        <v>318</v>
      </c>
      <c r="C124" s="202">
        <v>0</v>
      </c>
      <c r="D124" s="202">
        <v>0</v>
      </c>
    </row>
    <row r="125" spans="1:4" ht="12" customHeight="1">
      <c r="A125" s="322" t="s">
        <v>311</v>
      </c>
      <c r="B125" s="91" t="s">
        <v>306</v>
      </c>
      <c r="C125" s="202"/>
      <c r="D125" s="202"/>
    </row>
    <row r="126" spans="1:4" ht="12" customHeight="1">
      <c r="A126" s="322" t="s">
        <v>312</v>
      </c>
      <c r="B126" s="91" t="s">
        <v>317</v>
      </c>
      <c r="C126" s="202"/>
      <c r="D126" s="202"/>
    </row>
    <row r="127" spans="1:4" ht="12" customHeight="1" thickBot="1">
      <c r="A127" s="331" t="s">
        <v>313</v>
      </c>
      <c r="B127" s="91" t="s">
        <v>316</v>
      </c>
      <c r="C127" s="203"/>
      <c r="D127" s="203"/>
    </row>
    <row r="128" spans="1:4" ht="12" customHeight="1" thickBot="1">
      <c r="A128" s="27" t="s">
        <v>9</v>
      </c>
      <c r="B128" s="78" t="s">
        <v>378</v>
      </c>
      <c r="C128" s="209">
        <f>+C93+C114</f>
        <v>40255626</v>
      </c>
      <c r="D128" s="209">
        <f>+D93+D114</f>
        <v>99457178</v>
      </c>
    </row>
    <row r="129" spans="1:4" ht="12" customHeight="1" thickBot="1">
      <c r="A129" s="27" t="s">
        <v>10</v>
      </c>
      <c r="B129" s="78" t="s">
        <v>379</v>
      </c>
      <c r="C129" s="209">
        <f>+C130+C131+C132</f>
        <v>5122227</v>
      </c>
      <c r="D129" s="209">
        <f>+D130+D131+D132</f>
        <v>28591639</v>
      </c>
    </row>
    <row r="130" spans="1:4" s="73" customFormat="1" ht="12" customHeight="1">
      <c r="A130" s="322" t="s">
        <v>211</v>
      </c>
      <c r="B130" s="7" t="s">
        <v>447</v>
      </c>
      <c r="C130" s="202"/>
      <c r="D130" s="202"/>
    </row>
    <row r="131" spans="1:4" ht="12" customHeight="1">
      <c r="A131" s="322" t="s">
        <v>214</v>
      </c>
      <c r="B131" s="7" t="s">
        <v>387</v>
      </c>
      <c r="C131" s="202"/>
      <c r="D131" s="202"/>
    </row>
    <row r="132" spans="1:4" ht="12" customHeight="1" thickBot="1">
      <c r="A132" s="331" t="s">
        <v>215</v>
      </c>
      <c r="B132" s="5" t="s">
        <v>446</v>
      </c>
      <c r="C132" s="202">
        <v>5122227</v>
      </c>
      <c r="D132" s="202">
        <v>28591639</v>
      </c>
    </row>
    <row r="133" spans="1:4" ht="12" customHeight="1" thickBot="1">
      <c r="A133" s="27" t="s">
        <v>11</v>
      </c>
      <c r="B133" s="78" t="s">
        <v>380</v>
      </c>
      <c r="C133" s="209">
        <f>+C134+C135+C136+C137+C138+C139</f>
        <v>0</v>
      </c>
      <c r="D133" s="209">
        <f>+D134+D135+D136+D137+D138+D139</f>
        <v>0</v>
      </c>
    </row>
    <row r="134" spans="1:4" ht="12" customHeight="1">
      <c r="A134" s="322" t="s">
        <v>58</v>
      </c>
      <c r="B134" s="7" t="s">
        <v>389</v>
      </c>
      <c r="C134" s="202"/>
      <c r="D134" s="202"/>
    </row>
    <row r="135" spans="1:4" ht="12" customHeight="1">
      <c r="A135" s="322" t="s">
        <v>59</v>
      </c>
      <c r="B135" s="7" t="s">
        <v>381</v>
      </c>
      <c r="C135" s="202"/>
      <c r="D135" s="202"/>
    </row>
    <row r="136" spans="1:4" ht="12" customHeight="1">
      <c r="A136" s="322" t="s">
        <v>60</v>
      </c>
      <c r="B136" s="7" t="s">
        <v>382</v>
      </c>
      <c r="C136" s="202"/>
      <c r="D136" s="202"/>
    </row>
    <row r="137" spans="1:4" ht="12" customHeight="1">
      <c r="A137" s="322" t="s">
        <v>119</v>
      </c>
      <c r="B137" s="7" t="s">
        <v>445</v>
      </c>
      <c r="C137" s="202"/>
      <c r="D137" s="202"/>
    </row>
    <row r="138" spans="1:4" ht="12" customHeight="1">
      <c r="A138" s="322" t="s">
        <v>120</v>
      </c>
      <c r="B138" s="7" t="s">
        <v>384</v>
      </c>
      <c r="C138" s="202"/>
      <c r="D138" s="202"/>
    </row>
    <row r="139" spans="1:4" s="73" customFormat="1" ht="12" customHeight="1" thickBot="1">
      <c r="A139" s="331" t="s">
        <v>121</v>
      </c>
      <c r="B139" s="5" t="s">
        <v>385</v>
      </c>
      <c r="C139" s="202"/>
      <c r="D139" s="202"/>
    </row>
    <row r="140" spans="1:11" ht="12" customHeight="1" thickBot="1">
      <c r="A140" s="27" t="s">
        <v>12</v>
      </c>
      <c r="B140" s="78" t="s">
        <v>451</v>
      </c>
      <c r="C140" s="215">
        <f>+C141+C142+C144+C145+C143</f>
        <v>16783824</v>
      </c>
      <c r="D140" s="215">
        <f>+D141+D142+D144+D145+D143</f>
        <v>16850983</v>
      </c>
      <c r="K140" s="185"/>
    </row>
    <row r="141" spans="1:4" ht="12.75">
      <c r="A141" s="322" t="s">
        <v>61</v>
      </c>
      <c r="B141" s="7" t="s">
        <v>321</v>
      </c>
      <c r="C141" s="202"/>
      <c r="D141" s="202"/>
    </row>
    <row r="142" spans="1:4" ht="12" customHeight="1">
      <c r="A142" s="322" t="s">
        <v>62</v>
      </c>
      <c r="B142" s="7" t="s">
        <v>322</v>
      </c>
      <c r="C142" s="202">
        <v>1442520</v>
      </c>
      <c r="D142" s="202">
        <v>1442520</v>
      </c>
    </row>
    <row r="143" spans="1:4" ht="12" customHeight="1">
      <c r="A143" s="322" t="s">
        <v>235</v>
      </c>
      <c r="B143" s="7" t="s">
        <v>450</v>
      </c>
      <c r="C143" s="202">
        <v>15018000</v>
      </c>
      <c r="D143" s="202">
        <v>15085159</v>
      </c>
    </row>
    <row r="144" spans="1:4" s="73" customFormat="1" ht="12" customHeight="1">
      <c r="A144" s="322" t="s">
        <v>236</v>
      </c>
      <c r="B144" s="7" t="s">
        <v>394</v>
      </c>
      <c r="C144" s="202"/>
      <c r="D144" s="202"/>
    </row>
    <row r="145" spans="1:4" s="73" customFormat="1" ht="12" customHeight="1" thickBot="1">
      <c r="A145" s="331" t="s">
        <v>237</v>
      </c>
      <c r="B145" s="5" t="s">
        <v>341</v>
      </c>
      <c r="C145" s="202">
        <v>323304</v>
      </c>
      <c r="D145" s="202">
        <v>323304</v>
      </c>
    </row>
    <row r="146" spans="1:4" s="73" customFormat="1" ht="12" customHeight="1" thickBot="1">
      <c r="A146" s="27" t="s">
        <v>13</v>
      </c>
      <c r="B146" s="78" t="s">
        <v>395</v>
      </c>
      <c r="C146" s="218">
        <f>+C147+C148+C149+C150+C151</f>
        <v>0</v>
      </c>
      <c r="D146" s="218">
        <f>+D147+D148+D149+D150+D151</f>
        <v>0</v>
      </c>
    </row>
    <row r="147" spans="1:4" s="73" customFormat="1" ht="12" customHeight="1">
      <c r="A147" s="322" t="s">
        <v>63</v>
      </c>
      <c r="B147" s="7" t="s">
        <v>390</v>
      </c>
      <c r="C147" s="202"/>
      <c r="D147" s="202"/>
    </row>
    <row r="148" spans="1:4" s="73" customFormat="1" ht="12" customHeight="1">
      <c r="A148" s="322" t="s">
        <v>64</v>
      </c>
      <c r="B148" s="7" t="s">
        <v>397</v>
      </c>
      <c r="C148" s="202"/>
      <c r="D148" s="202"/>
    </row>
    <row r="149" spans="1:4" s="73" customFormat="1" ht="12" customHeight="1">
      <c r="A149" s="322" t="s">
        <v>247</v>
      </c>
      <c r="B149" s="7" t="s">
        <v>392</v>
      </c>
      <c r="C149" s="202"/>
      <c r="D149" s="202"/>
    </row>
    <row r="150" spans="1:4" s="73" customFormat="1" ht="12" customHeight="1">
      <c r="A150" s="322" t="s">
        <v>248</v>
      </c>
      <c r="B150" s="7" t="s">
        <v>448</v>
      </c>
      <c r="C150" s="202"/>
      <c r="D150" s="202"/>
    </row>
    <row r="151" spans="1:4" ht="12.75" customHeight="1" thickBot="1">
      <c r="A151" s="331" t="s">
        <v>396</v>
      </c>
      <c r="B151" s="5" t="s">
        <v>399</v>
      </c>
      <c r="C151" s="203"/>
      <c r="D151" s="203"/>
    </row>
    <row r="152" spans="1:4" ht="12.75" customHeight="1" thickBot="1">
      <c r="A152" s="360" t="s">
        <v>14</v>
      </c>
      <c r="B152" s="78" t="s">
        <v>400</v>
      </c>
      <c r="C152" s="218"/>
      <c r="D152" s="218"/>
    </row>
    <row r="153" spans="1:4" ht="12.75" customHeight="1" thickBot="1">
      <c r="A153" s="360" t="s">
        <v>15</v>
      </c>
      <c r="B153" s="78" t="s">
        <v>401</v>
      </c>
      <c r="C153" s="218"/>
      <c r="D153" s="218"/>
    </row>
    <row r="154" spans="1:4" ht="12" customHeight="1" thickBot="1">
      <c r="A154" s="27" t="s">
        <v>16</v>
      </c>
      <c r="B154" s="78" t="s">
        <v>403</v>
      </c>
      <c r="C154" s="314">
        <f>+C129+C133+C140+C146+C152+C153</f>
        <v>21906051</v>
      </c>
      <c r="D154" s="314">
        <f>+D129+D133+D140+D146+D152+D153</f>
        <v>45442622</v>
      </c>
    </row>
    <row r="155" spans="1:4" ht="15" customHeight="1" thickBot="1">
      <c r="A155" s="333" t="s">
        <v>17</v>
      </c>
      <c r="B155" s="277" t="s">
        <v>402</v>
      </c>
      <c r="C155" s="314">
        <f>+C128+C154</f>
        <v>62161677</v>
      </c>
      <c r="D155" s="314">
        <f>+D128+D154</f>
        <v>144899800</v>
      </c>
    </row>
    <row r="156" spans="1:4" ht="13.5" thickBot="1">
      <c r="A156" s="283"/>
      <c r="B156" s="284"/>
      <c r="C156" s="285"/>
      <c r="D156" s="285"/>
    </row>
    <row r="157" spans="1:4" ht="15" customHeight="1" thickBot="1">
      <c r="A157" s="182" t="s">
        <v>449</v>
      </c>
      <c r="B157" s="183"/>
      <c r="C157" s="76">
        <v>3</v>
      </c>
      <c r="D157" s="76">
        <v>9</v>
      </c>
    </row>
    <row r="158" spans="1:4" ht="14.25" customHeight="1" thickBot="1">
      <c r="A158" s="182" t="s">
        <v>148</v>
      </c>
      <c r="B158" s="183"/>
      <c r="C158" s="76">
        <v>2</v>
      </c>
      <c r="D158" s="76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286" customWidth="1"/>
    <col min="2" max="2" width="72.00390625" style="287" customWidth="1"/>
    <col min="3" max="4" width="25.00390625" style="288" customWidth="1"/>
    <col min="5" max="16384" width="9.375" style="2" customWidth="1"/>
  </cols>
  <sheetData>
    <row r="1" spans="1:4" s="1" customFormat="1" ht="16.5" customHeight="1" thickBot="1">
      <c r="A1" s="170"/>
      <c r="B1" s="171"/>
      <c r="C1" s="184" t="str">
        <f>+CONCATENATE("9.1.1. melléklet a 10/",LEFT(ÖSSZEFÜGGÉSEK!A5,4),". (IX.26.) önkormányzati rendelethez")</f>
        <v>9.1.1. melléklet a 10/2019. (IX.26.) önkormányzati rendelethez</v>
      </c>
      <c r="D1" s="184"/>
    </row>
    <row r="2" spans="1:4" s="69" customFormat="1" ht="21" customHeight="1">
      <c r="A2" s="294" t="s">
        <v>46</v>
      </c>
      <c r="B2" s="269" t="s">
        <v>166</v>
      </c>
      <c r="C2" s="271" t="s">
        <v>41</v>
      </c>
      <c r="D2" s="271" t="s">
        <v>41</v>
      </c>
    </row>
    <row r="3" spans="1:4" s="69" customFormat="1" ht="16.5" thickBot="1">
      <c r="A3" s="172" t="s">
        <v>146</v>
      </c>
      <c r="B3" s="270" t="s">
        <v>358</v>
      </c>
      <c r="C3" s="359" t="s">
        <v>45</v>
      </c>
      <c r="D3" s="359" t="s">
        <v>45</v>
      </c>
    </row>
    <row r="4" spans="1:4" s="70" customFormat="1" ht="15.75" customHeight="1" thickBot="1">
      <c r="A4" s="173"/>
      <c r="B4" s="173"/>
      <c r="C4" s="174"/>
      <c r="D4" s="174" t="s">
        <v>462</v>
      </c>
    </row>
    <row r="5" spans="1:4" ht="13.5" thickBot="1">
      <c r="A5" s="295" t="s">
        <v>147</v>
      </c>
      <c r="B5" s="175" t="s">
        <v>42</v>
      </c>
      <c r="C5" s="272" t="s">
        <v>467</v>
      </c>
      <c r="D5" s="272" t="s">
        <v>466</v>
      </c>
    </row>
    <row r="6" spans="1:4" s="57" customFormat="1" ht="12.75" customHeight="1" thickBot="1">
      <c r="A6" s="150" t="s">
        <v>423</v>
      </c>
      <c r="B6" s="151" t="s">
        <v>424</v>
      </c>
      <c r="C6" s="152" t="s">
        <v>425</v>
      </c>
      <c r="D6" s="152" t="s">
        <v>425</v>
      </c>
    </row>
    <row r="7" spans="1:4" s="57" customFormat="1" ht="15.75" customHeight="1" thickBot="1">
      <c r="A7" s="176"/>
      <c r="B7" s="177" t="s">
        <v>43</v>
      </c>
      <c r="C7" s="273"/>
      <c r="D7" s="273"/>
    </row>
    <row r="8" spans="1:4" s="57" customFormat="1" ht="12" customHeight="1" thickBot="1">
      <c r="A8" s="27" t="s">
        <v>7</v>
      </c>
      <c r="B8" s="19" t="s">
        <v>195</v>
      </c>
      <c r="C8" s="209">
        <f>+C9+C10+C11+C12+C13+C14</f>
        <v>40798828</v>
      </c>
      <c r="D8" s="209">
        <f>+D9+D10+D11+D12+D13+D14</f>
        <v>40865987</v>
      </c>
    </row>
    <row r="9" spans="1:4" s="71" customFormat="1" ht="12" customHeight="1">
      <c r="A9" s="322" t="s">
        <v>65</v>
      </c>
      <c r="B9" s="304" t="s">
        <v>196</v>
      </c>
      <c r="C9" s="212">
        <v>13750281</v>
      </c>
      <c r="D9" s="212">
        <v>13817440</v>
      </c>
    </row>
    <row r="10" spans="1:4" s="72" customFormat="1" ht="12" customHeight="1">
      <c r="A10" s="323" t="s">
        <v>66</v>
      </c>
      <c r="B10" s="305" t="s">
        <v>197</v>
      </c>
      <c r="C10" s="211">
        <v>16119149</v>
      </c>
      <c r="D10" s="211">
        <v>16119149</v>
      </c>
    </row>
    <row r="11" spans="1:4" s="72" customFormat="1" ht="12" customHeight="1">
      <c r="A11" s="323" t="s">
        <v>67</v>
      </c>
      <c r="B11" s="305" t="s">
        <v>198</v>
      </c>
      <c r="C11" s="211">
        <v>9129398</v>
      </c>
      <c r="D11" s="211">
        <v>9129398</v>
      </c>
    </row>
    <row r="12" spans="1:4" s="72" customFormat="1" ht="12" customHeight="1">
      <c r="A12" s="323" t="s">
        <v>68</v>
      </c>
      <c r="B12" s="305" t="s">
        <v>199</v>
      </c>
      <c r="C12" s="211">
        <v>1800000</v>
      </c>
      <c r="D12" s="211">
        <v>1800000</v>
      </c>
    </row>
    <row r="13" spans="1:4" s="72" customFormat="1" ht="12" customHeight="1">
      <c r="A13" s="323" t="s">
        <v>101</v>
      </c>
      <c r="B13" s="305" t="s">
        <v>435</v>
      </c>
      <c r="C13" s="211"/>
      <c r="D13" s="211">
        <v>0</v>
      </c>
    </row>
    <row r="14" spans="1:4" s="71" customFormat="1" ht="12" customHeight="1" thickBot="1">
      <c r="A14" s="324" t="s">
        <v>69</v>
      </c>
      <c r="B14" s="306" t="s">
        <v>360</v>
      </c>
      <c r="C14" s="211"/>
      <c r="D14" s="211"/>
    </row>
    <row r="15" spans="1:4" s="71" customFormat="1" ht="12" customHeight="1" thickBot="1">
      <c r="A15" s="27" t="s">
        <v>8</v>
      </c>
      <c r="B15" s="204" t="s">
        <v>200</v>
      </c>
      <c r="C15" s="209">
        <f>+C16+C17+C18+C19+C20</f>
        <v>1610625</v>
      </c>
      <c r="D15" s="209">
        <f>+D16+D17+D18+D19+D20</f>
        <v>5189775</v>
      </c>
    </row>
    <row r="16" spans="1:4" s="71" customFormat="1" ht="12" customHeight="1">
      <c r="A16" s="322" t="s">
        <v>71</v>
      </c>
      <c r="B16" s="304" t="s">
        <v>201</v>
      </c>
      <c r="C16" s="212"/>
      <c r="D16" s="212"/>
    </row>
    <row r="17" spans="1:4" s="71" customFormat="1" ht="12" customHeight="1">
      <c r="A17" s="323" t="s">
        <v>72</v>
      </c>
      <c r="B17" s="305" t="s">
        <v>202</v>
      </c>
      <c r="C17" s="211"/>
      <c r="D17" s="211"/>
    </row>
    <row r="18" spans="1:4" s="71" customFormat="1" ht="12" customHeight="1">
      <c r="A18" s="323" t="s">
        <v>73</v>
      </c>
      <c r="B18" s="305" t="s">
        <v>351</v>
      </c>
      <c r="C18" s="211"/>
      <c r="D18" s="211"/>
    </row>
    <row r="19" spans="1:4" s="71" customFormat="1" ht="12" customHeight="1">
      <c r="A19" s="323" t="s">
        <v>74</v>
      </c>
      <c r="B19" s="305" t="s">
        <v>352</v>
      </c>
      <c r="C19" s="211"/>
      <c r="D19" s="211"/>
    </row>
    <row r="20" spans="1:4" s="71" customFormat="1" ht="12" customHeight="1">
      <c r="A20" s="323" t="s">
        <v>75</v>
      </c>
      <c r="B20" s="305" t="s">
        <v>203</v>
      </c>
      <c r="C20" s="211">
        <v>1610625</v>
      </c>
      <c r="D20" s="211">
        <v>5189775</v>
      </c>
    </row>
    <row r="21" spans="1:4" s="72" customFormat="1" ht="12" customHeight="1" thickBot="1">
      <c r="A21" s="324" t="s">
        <v>81</v>
      </c>
      <c r="B21" s="306" t="s">
        <v>204</v>
      </c>
      <c r="C21" s="213"/>
      <c r="D21" s="213"/>
    </row>
    <row r="22" spans="1:4" s="72" customFormat="1" ht="12" customHeight="1" thickBot="1">
      <c r="A22" s="27" t="s">
        <v>9</v>
      </c>
      <c r="B22" s="19" t="s">
        <v>205</v>
      </c>
      <c r="C22" s="209">
        <f>+C23+C24+C25+C26+C27</f>
        <v>5122227</v>
      </c>
      <c r="D22" s="209">
        <f>+D23+D24+D25+D26+D27</f>
        <v>5122227</v>
      </c>
    </row>
    <row r="23" spans="1:4" s="72" customFormat="1" ht="12" customHeight="1">
      <c r="A23" s="322" t="s">
        <v>54</v>
      </c>
      <c r="B23" s="304" t="s">
        <v>206</v>
      </c>
      <c r="C23" s="212"/>
      <c r="D23" s="212"/>
    </row>
    <row r="24" spans="1:4" s="71" customFormat="1" ht="12" customHeight="1">
      <c r="A24" s="323" t="s">
        <v>55</v>
      </c>
      <c r="B24" s="305" t="s">
        <v>207</v>
      </c>
      <c r="C24" s="211"/>
      <c r="D24" s="211"/>
    </row>
    <row r="25" spans="1:4" s="72" customFormat="1" ht="12" customHeight="1">
      <c r="A25" s="323" t="s">
        <v>56</v>
      </c>
      <c r="B25" s="305" t="s">
        <v>353</v>
      </c>
      <c r="C25" s="211"/>
      <c r="D25" s="211"/>
    </row>
    <row r="26" spans="1:4" s="72" customFormat="1" ht="12" customHeight="1">
      <c r="A26" s="323" t="s">
        <v>57</v>
      </c>
      <c r="B26" s="305" t="s">
        <v>354</v>
      </c>
      <c r="C26" s="211"/>
      <c r="D26" s="211"/>
    </row>
    <row r="27" spans="1:4" s="72" customFormat="1" ht="12" customHeight="1">
      <c r="A27" s="323" t="s">
        <v>115</v>
      </c>
      <c r="B27" s="305" t="s">
        <v>208</v>
      </c>
      <c r="C27" s="211">
        <v>5122227</v>
      </c>
      <c r="D27" s="211">
        <v>5122227</v>
      </c>
    </row>
    <row r="28" spans="1:4" s="72" customFormat="1" ht="12" customHeight="1" thickBot="1">
      <c r="A28" s="324" t="s">
        <v>116</v>
      </c>
      <c r="B28" s="306" t="s">
        <v>209</v>
      </c>
      <c r="C28" s="213"/>
      <c r="D28" s="213"/>
    </row>
    <row r="29" spans="1:4" s="72" customFormat="1" ht="12" customHeight="1" thickBot="1">
      <c r="A29" s="27" t="s">
        <v>117</v>
      </c>
      <c r="B29" s="19" t="s">
        <v>210</v>
      </c>
      <c r="C29" s="215">
        <f>+C30+C34+C35+C36</f>
        <v>2300000</v>
      </c>
      <c r="D29" s="215">
        <f>+D30+D34+D35+D36</f>
        <v>2300000</v>
      </c>
    </row>
    <row r="30" spans="1:4" s="72" customFormat="1" ht="12" customHeight="1">
      <c r="A30" s="322" t="s">
        <v>211</v>
      </c>
      <c r="B30" s="304" t="s">
        <v>436</v>
      </c>
      <c r="C30" s="299">
        <f>SUM(C31:C33)</f>
        <v>2000000</v>
      </c>
      <c r="D30" s="299">
        <f>SUM(D31:D33)</f>
        <v>2000000</v>
      </c>
    </row>
    <row r="31" spans="1:4" s="72" customFormat="1" ht="12" customHeight="1">
      <c r="A31" s="323" t="s">
        <v>212</v>
      </c>
      <c r="B31" s="305" t="s">
        <v>217</v>
      </c>
      <c r="C31" s="211">
        <v>500000</v>
      </c>
      <c r="D31" s="211">
        <v>500000</v>
      </c>
    </row>
    <row r="32" spans="1:4" s="72" customFormat="1" ht="12" customHeight="1">
      <c r="A32" s="323" t="s">
        <v>213</v>
      </c>
      <c r="B32" s="305" t="s">
        <v>218</v>
      </c>
      <c r="C32" s="211">
        <v>0</v>
      </c>
      <c r="D32" s="211"/>
    </row>
    <row r="33" spans="1:4" s="72" customFormat="1" ht="12" customHeight="1">
      <c r="A33" s="323" t="s">
        <v>364</v>
      </c>
      <c r="B33" s="350" t="s">
        <v>365</v>
      </c>
      <c r="C33" s="211">
        <v>1500000</v>
      </c>
      <c r="D33" s="211">
        <v>1500000</v>
      </c>
    </row>
    <row r="34" spans="1:4" s="72" customFormat="1" ht="12" customHeight="1">
      <c r="A34" s="323" t="s">
        <v>214</v>
      </c>
      <c r="B34" s="305" t="s">
        <v>219</v>
      </c>
      <c r="C34" s="211">
        <v>300000</v>
      </c>
      <c r="D34" s="211">
        <v>300000</v>
      </c>
    </row>
    <row r="35" spans="1:4" s="72" customFormat="1" ht="12" customHeight="1">
      <c r="A35" s="323" t="s">
        <v>215</v>
      </c>
      <c r="B35" s="305" t="s">
        <v>220</v>
      </c>
      <c r="C35" s="211"/>
      <c r="D35" s="211"/>
    </row>
    <row r="36" spans="1:4" s="72" customFormat="1" ht="12" customHeight="1" thickBot="1">
      <c r="A36" s="324" t="s">
        <v>216</v>
      </c>
      <c r="B36" s="306" t="s">
        <v>221</v>
      </c>
      <c r="C36" s="213"/>
      <c r="D36" s="213"/>
    </row>
    <row r="37" spans="1:4" s="72" customFormat="1" ht="12" customHeight="1" thickBot="1">
      <c r="A37" s="27" t="s">
        <v>11</v>
      </c>
      <c r="B37" s="19" t="s">
        <v>361</v>
      </c>
      <c r="C37" s="209">
        <f>SUM(C38:C48)</f>
        <v>182040</v>
      </c>
      <c r="D37" s="209">
        <f>SUM(D38:D48)</f>
        <v>3176942</v>
      </c>
    </row>
    <row r="38" spans="1:4" s="72" customFormat="1" ht="12" customHeight="1">
      <c r="A38" s="322" t="s">
        <v>58</v>
      </c>
      <c r="B38" s="304" t="s">
        <v>224</v>
      </c>
      <c r="C38" s="212"/>
      <c r="D38" s="212"/>
    </row>
    <row r="39" spans="1:4" s="72" customFormat="1" ht="12" customHeight="1">
      <c r="A39" s="323" t="s">
        <v>59</v>
      </c>
      <c r="B39" s="305" t="s">
        <v>225</v>
      </c>
      <c r="C39" s="211">
        <v>182040</v>
      </c>
      <c r="D39" s="211">
        <v>2540231</v>
      </c>
    </row>
    <row r="40" spans="1:4" s="72" customFormat="1" ht="12" customHeight="1">
      <c r="A40" s="323" t="s">
        <v>60</v>
      </c>
      <c r="B40" s="305" t="s">
        <v>226</v>
      </c>
      <c r="C40" s="211"/>
      <c r="D40" s="211"/>
    </row>
    <row r="41" spans="1:4" s="72" customFormat="1" ht="12" customHeight="1">
      <c r="A41" s="323" t="s">
        <v>119</v>
      </c>
      <c r="B41" s="305" t="s">
        <v>227</v>
      </c>
      <c r="C41" s="211"/>
      <c r="D41" s="211"/>
    </row>
    <row r="42" spans="1:4" s="72" customFormat="1" ht="12" customHeight="1">
      <c r="A42" s="323" t="s">
        <v>120</v>
      </c>
      <c r="B42" s="305" t="s">
        <v>228</v>
      </c>
      <c r="C42" s="211"/>
      <c r="D42" s="211"/>
    </row>
    <row r="43" spans="1:4" s="72" customFormat="1" ht="12" customHeight="1">
      <c r="A43" s="323" t="s">
        <v>121</v>
      </c>
      <c r="B43" s="305" t="s">
        <v>229</v>
      </c>
      <c r="C43" s="211"/>
      <c r="D43" s="211">
        <v>636711</v>
      </c>
    </row>
    <row r="44" spans="1:4" s="72" customFormat="1" ht="12" customHeight="1">
      <c r="A44" s="323" t="s">
        <v>122</v>
      </c>
      <c r="B44" s="305" t="s">
        <v>230</v>
      </c>
      <c r="C44" s="211"/>
      <c r="D44" s="211"/>
    </row>
    <row r="45" spans="1:4" s="72" customFormat="1" ht="12" customHeight="1">
      <c r="A45" s="323" t="s">
        <v>123</v>
      </c>
      <c r="B45" s="305" t="s">
        <v>231</v>
      </c>
      <c r="C45" s="211"/>
      <c r="D45" s="211"/>
    </row>
    <row r="46" spans="1:4" s="72" customFormat="1" ht="12" customHeight="1">
      <c r="A46" s="323" t="s">
        <v>222</v>
      </c>
      <c r="B46" s="305" t="s">
        <v>232</v>
      </c>
      <c r="C46" s="214"/>
      <c r="D46" s="214"/>
    </row>
    <row r="47" spans="1:4" s="72" customFormat="1" ht="12" customHeight="1">
      <c r="A47" s="324" t="s">
        <v>223</v>
      </c>
      <c r="B47" s="306" t="s">
        <v>363</v>
      </c>
      <c r="C47" s="293"/>
      <c r="D47" s="293"/>
    </row>
    <row r="48" spans="1:4" s="72" customFormat="1" ht="12" customHeight="1" thickBot="1">
      <c r="A48" s="324" t="s">
        <v>362</v>
      </c>
      <c r="B48" s="306" t="s">
        <v>233</v>
      </c>
      <c r="C48" s="293"/>
      <c r="D48" s="293"/>
    </row>
    <row r="49" spans="1:4" s="72" customFormat="1" ht="12" customHeight="1" thickBot="1">
      <c r="A49" s="27" t="s">
        <v>12</v>
      </c>
      <c r="B49" s="19" t="s">
        <v>234</v>
      </c>
      <c r="C49" s="209">
        <f>SUM(C50:C54)</f>
        <v>0</v>
      </c>
      <c r="D49" s="209">
        <f>SUM(D50:D54)</f>
        <v>0</v>
      </c>
    </row>
    <row r="50" spans="1:4" s="72" customFormat="1" ht="12" customHeight="1">
      <c r="A50" s="322" t="s">
        <v>61</v>
      </c>
      <c r="B50" s="304" t="s">
        <v>238</v>
      </c>
      <c r="C50" s="334"/>
      <c r="D50" s="334"/>
    </row>
    <row r="51" spans="1:4" s="72" customFormat="1" ht="12" customHeight="1">
      <c r="A51" s="323" t="s">
        <v>62</v>
      </c>
      <c r="B51" s="305" t="s">
        <v>239</v>
      </c>
      <c r="C51" s="214">
        <v>0</v>
      </c>
      <c r="D51" s="214">
        <v>0</v>
      </c>
    </row>
    <row r="52" spans="1:4" s="72" customFormat="1" ht="12" customHeight="1">
      <c r="A52" s="323" t="s">
        <v>235</v>
      </c>
      <c r="B52" s="305" t="s">
        <v>240</v>
      </c>
      <c r="C52" s="214"/>
      <c r="D52" s="214"/>
    </row>
    <row r="53" spans="1:4" s="72" customFormat="1" ht="12" customHeight="1">
      <c r="A53" s="323" t="s">
        <v>236</v>
      </c>
      <c r="B53" s="305" t="s">
        <v>241</v>
      </c>
      <c r="C53" s="214"/>
      <c r="D53" s="214"/>
    </row>
    <row r="54" spans="1:4" s="72" customFormat="1" ht="12" customHeight="1" thickBot="1">
      <c r="A54" s="324" t="s">
        <v>237</v>
      </c>
      <c r="B54" s="306" t="s">
        <v>242</v>
      </c>
      <c r="C54" s="293"/>
      <c r="D54" s="293"/>
    </row>
    <row r="55" spans="1:4" s="72" customFormat="1" ht="12" customHeight="1" thickBot="1">
      <c r="A55" s="27" t="s">
        <v>124</v>
      </c>
      <c r="B55" s="19" t="s">
        <v>243</v>
      </c>
      <c r="C55" s="209">
        <f>SUM(C56:C58)</f>
        <v>0</v>
      </c>
      <c r="D55" s="209">
        <f>SUM(D56:D58)</f>
        <v>0</v>
      </c>
    </row>
    <row r="56" spans="1:4" s="72" customFormat="1" ht="12" customHeight="1">
      <c r="A56" s="322" t="s">
        <v>63</v>
      </c>
      <c r="B56" s="304" t="s">
        <v>244</v>
      </c>
      <c r="C56" s="212"/>
      <c r="D56" s="212"/>
    </row>
    <row r="57" spans="1:4" s="72" customFormat="1" ht="12" customHeight="1">
      <c r="A57" s="323" t="s">
        <v>64</v>
      </c>
      <c r="B57" s="305" t="s">
        <v>355</v>
      </c>
      <c r="C57" s="211"/>
      <c r="D57" s="211">
        <v>0</v>
      </c>
    </row>
    <row r="58" spans="1:4" s="72" customFormat="1" ht="12" customHeight="1">
      <c r="A58" s="323" t="s">
        <v>247</v>
      </c>
      <c r="B58" s="305" t="s">
        <v>245</v>
      </c>
      <c r="C58" s="211"/>
      <c r="D58" s="211"/>
    </row>
    <row r="59" spans="1:4" s="72" customFormat="1" ht="12" customHeight="1" thickBot="1">
      <c r="A59" s="324" t="s">
        <v>248</v>
      </c>
      <c r="B59" s="306" t="s">
        <v>246</v>
      </c>
      <c r="C59" s="213"/>
      <c r="D59" s="213"/>
    </row>
    <row r="60" spans="1:4" s="72" customFormat="1" ht="12" customHeight="1" thickBot="1">
      <c r="A60" s="27" t="s">
        <v>14</v>
      </c>
      <c r="B60" s="204" t="s">
        <v>249</v>
      </c>
      <c r="C60" s="209">
        <f>SUM(C61:C63)</f>
        <v>2500000</v>
      </c>
      <c r="D60" s="209">
        <f>SUM(D61:D63)</f>
        <v>52188823</v>
      </c>
    </row>
    <row r="61" spans="1:4" s="72" customFormat="1" ht="12" customHeight="1">
      <c r="A61" s="322" t="s">
        <v>125</v>
      </c>
      <c r="B61" s="304" t="s">
        <v>251</v>
      </c>
      <c r="C61" s="214"/>
      <c r="D61" s="214"/>
    </row>
    <row r="62" spans="1:4" s="72" customFormat="1" ht="12" customHeight="1">
      <c r="A62" s="323" t="s">
        <v>126</v>
      </c>
      <c r="B62" s="305" t="s">
        <v>356</v>
      </c>
      <c r="C62" s="214"/>
      <c r="D62" s="214"/>
    </row>
    <row r="63" spans="1:4" s="72" customFormat="1" ht="12" customHeight="1">
      <c r="A63" s="323" t="s">
        <v>171</v>
      </c>
      <c r="B63" s="305" t="s">
        <v>252</v>
      </c>
      <c r="C63" s="214">
        <v>2500000</v>
      </c>
      <c r="D63" s="214">
        <v>52188823</v>
      </c>
    </row>
    <row r="64" spans="1:4" s="72" customFormat="1" ht="12" customHeight="1" thickBot="1">
      <c r="A64" s="324" t="s">
        <v>250</v>
      </c>
      <c r="B64" s="306" t="s">
        <v>253</v>
      </c>
      <c r="C64" s="214"/>
      <c r="D64" s="214"/>
    </row>
    <row r="65" spans="1:4" s="72" customFormat="1" ht="12" customHeight="1" thickBot="1">
      <c r="A65" s="27" t="s">
        <v>15</v>
      </c>
      <c r="B65" s="19" t="s">
        <v>254</v>
      </c>
      <c r="C65" s="215">
        <f>+C8+C15+C22+C29+C37+C49+C55+C60</f>
        <v>52513720</v>
      </c>
      <c r="D65" s="215">
        <f>+D8+D15+D22+D29+D37+D49+D55+D60</f>
        <v>108843754</v>
      </c>
    </row>
    <row r="66" spans="1:4" s="72" customFormat="1" ht="12" customHeight="1" thickBot="1">
      <c r="A66" s="325" t="s">
        <v>345</v>
      </c>
      <c r="B66" s="204" t="s">
        <v>256</v>
      </c>
      <c r="C66" s="209">
        <f>SUM(C67:C69)</f>
        <v>5122227</v>
      </c>
      <c r="D66" s="209">
        <f>SUM(D67:D69)</f>
        <v>28591639</v>
      </c>
    </row>
    <row r="67" spans="1:4" s="72" customFormat="1" ht="12" customHeight="1">
      <c r="A67" s="322" t="s">
        <v>287</v>
      </c>
      <c r="B67" s="304" t="s">
        <v>257</v>
      </c>
      <c r="C67" s="214"/>
      <c r="D67" s="214"/>
    </row>
    <row r="68" spans="1:4" s="72" customFormat="1" ht="12" customHeight="1">
      <c r="A68" s="323" t="s">
        <v>296</v>
      </c>
      <c r="B68" s="305" t="s">
        <v>258</v>
      </c>
      <c r="C68" s="214"/>
      <c r="D68" s="214"/>
    </row>
    <row r="69" spans="1:4" s="72" customFormat="1" ht="12" customHeight="1" thickBot="1">
      <c r="A69" s="324" t="s">
        <v>297</v>
      </c>
      <c r="B69" s="307" t="s">
        <v>259</v>
      </c>
      <c r="C69" s="214">
        <v>5122227</v>
      </c>
      <c r="D69" s="214">
        <v>28591639</v>
      </c>
    </row>
    <row r="70" spans="1:4" s="72" customFormat="1" ht="12" customHeight="1" thickBot="1">
      <c r="A70" s="325" t="s">
        <v>260</v>
      </c>
      <c r="B70" s="204" t="s">
        <v>261</v>
      </c>
      <c r="C70" s="209">
        <f>SUM(C71:C74)</f>
        <v>0</v>
      </c>
      <c r="D70" s="209">
        <f>SUM(D71:D74)</f>
        <v>0</v>
      </c>
    </row>
    <row r="71" spans="1:4" s="72" customFormat="1" ht="12" customHeight="1">
      <c r="A71" s="322" t="s">
        <v>102</v>
      </c>
      <c r="B71" s="304" t="s">
        <v>262</v>
      </c>
      <c r="C71" s="214"/>
      <c r="D71" s="214"/>
    </row>
    <row r="72" spans="1:4" s="72" customFormat="1" ht="12" customHeight="1">
      <c r="A72" s="323" t="s">
        <v>103</v>
      </c>
      <c r="B72" s="305" t="s">
        <v>263</v>
      </c>
      <c r="C72" s="214"/>
      <c r="D72" s="214"/>
    </row>
    <row r="73" spans="1:4" s="72" customFormat="1" ht="12" customHeight="1">
      <c r="A73" s="323" t="s">
        <v>288</v>
      </c>
      <c r="B73" s="305" t="s">
        <v>264</v>
      </c>
      <c r="C73" s="214"/>
      <c r="D73" s="214"/>
    </row>
    <row r="74" spans="1:4" s="72" customFormat="1" ht="12" customHeight="1" thickBot="1">
      <c r="A74" s="324" t="s">
        <v>289</v>
      </c>
      <c r="B74" s="306" t="s">
        <v>265</v>
      </c>
      <c r="C74" s="214"/>
      <c r="D74" s="214"/>
    </row>
    <row r="75" spans="1:4" s="72" customFormat="1" ht="12" customHeight="1" thickBot="1">
      <c r="A75" s="325" t="s">
        <v>266</v>
      </c>
      <c r="B75" s="204" t="s">
        <v>267</v>
      </c>
      <c r="C75" s="209">
        <f>SUM(C76:C77)</f>
        <v>4525730</v>
      </c>
      <c r="D75" s="209">
        <f>SUM(D76:D77)</f>
        <v>7464407</v>
      </c>
    </row>
    <row r="76" spans="1:4" s="72" customFormat="1" ht="12" customHeight="1">
      <c r="A76" s="322" t="s">
        <v>290</v>
      </c>
      <c r="B76" s="304" t="s">
        <v>268</v>
      </c>
      <c r="C76" s="214">
        <v>4525730</v>
      </c>
      <c r="D76" s="214">
        <v>7464407</v>
      </c>
    </row>
    <row r="77" spans="1:4" s="72" customFormat="1" ht="12" customHeight="1" thickBot="1">
      <c r="A77" s="324" t="s">
        <v>291</v>
      </c>
      <c r="B77" s="306" t="s">
        <v>269</v>
      </c>
      <c r="C77" s="214"/>
      <c r="D77" s="214"/>
    </row>
    <row r="78" spans="1:4" s="71" customFormat="1" ht="12" customHeight="1" thickBot="1">
      <c r="A78" s="325" t="s">
        <v>270</v>
      </c>
      <c r="B78" s="204" t="s">
        <v>271</v>
      </c>
      <c r="C78" s="209">
        <f>SUM(C79:C81)</f>
        <v>0</v>
      </c>
      <c r="D78" s="209">
        <f>SUM(D79:D81)</f>
        <v>0</v>
      </c>
    </row>
    <row r="79" spans="1:4" s="72" customFormat="1" ht="12" customHeight="1">
      <c r="A79" s="322" t="s">
        <v>292</v>
      </c>
      <c r="B79" s="304" t="s">
        <v>272</v>
      </c>
      <c r="C79" s="214"/>
      <c r="D79" s="214"/>
    </row>
    <row r="80" spans="1:4" s="72" customFormat="1" ht="12" customHeight="1">
      <c r="A80" s="323" t="s">
        <v>293</v>
      </c>
      <c r="B80" s="305" t="s">
        <v>273</v>
      </c>
      <c r="C80" s="214"/>
      <c r="D80" s="214"/>
    </row>
    <row r="81" spans="1:4" s="72" customFormat="1" ht="12" customHeight="1" thickBot="1">
      <c r="A81" s="324" t="s">
        <v>294</v>
      </c>
      <c r="B81" s="306" t="s">
        <v>274</v>
      </c>
      <c r="C81" s="214"/>
      <c r="D81" s="214"/>
    </row>
    <row r="82" spans="1:4" s="72" customFormat="1" ht="12" customHeight="1" thickBot="1">
      <c r="A82" s="325" t="s">
        <v>275</v>
      </c>
      <c r="B82" s="204" t="s">
        <v>295</v>
      </c>
      <c r="C82" s="209">
        <f>SUM(C83:C86)</f>
        <v>0</v>
      </c>
      <c r="D82" s="209">
        <f>SUM(D83:D86)</f>
        <v>0</v>
      </c>
    </row>
    <row r="83" spans="1:4" s="72" customFormat="1" ht="12" customHeight="1">
      <c r="A83" s="326" t="s">
        <v>276</v>
      </c>
      <c r="B83" s="304" t="s">
        <v>277</v>
      </c>
      <c r="C83" s="214"/>
      <c r="D83" s="214"/>
    </row>
    <row r="84" spans="1:4" s="72" customFormat="1" ht="12" customHeight="1">
      <c r="A84" s="327" t="s">
        <v>278</v>
      </c>
      <c r="B84" s="305" t="s">
        <v>279</v>
      </c>
      <c r="C84" s="214"/>
      <c r="D84" s="214"/>
    </row>
    <row r="85" spans="1:4" s="72" customFormat="1" ht="12" customHeight="1">
      <c r="A85" s="327" t="s">
        <v>280</v>
      </c>
      <c r="B85" s="305" t="s">
        <v>281</v>
      </c>
      <c r="C85" s="214"/>
      <c r="D85" s="214"/>
    </row>
    <row r="86" spans="1:4" s="71" customFormat="1" ht="12" customHeight="1" thickBot="1">
      <c r="A86" s="328" t="s">
        <v>282</v>
      </c>
      <c r="B86" s="306" t="s">
        <v>283</v>
      </c>
      <c r="C86" s="214"/>
      <c r="D86" s="214"/>
    </row>
    <row r="87" spans="1:4" s="71" customFormat="1" ht="12" customHeight="1" thickBot="1">
      <c r="A87" s="325" t="s">
        <v>284</v>
      </c>
      <c r="B87" s="204" t="s">
        <v>405</v>
      </c>
      <c r="C87" s="335"/>
      <c r="D87" s="335"/>
    </row>
    <row r="88" spans="1:4" s="71" customFormat="1" ht="12" customHeight="1" thickBot="1">
      <c r="A88" s="325" t="s">
        <v>437</v>
      </c>
      <c r="B88" s="204" t="s">
        <v>285</v>
      </c>
      <c r="C88" s="335"/>
      <c r="D88" s="335"/>
    </row>
    <row r="89" spans="1:4" s="71" customFormat="1" ht="12" customHeight="1" thickBot="1">
      <c r="A89" s="325" t="s">
        <v>438</v>
      </c>
      <c r="B89" s="311" t="s">
        <v>408</v>
      </c>
      <c r="C89" s="215">
        <f>+C66+C70+C75+C78+C82+C88+C87</f>
        <v>9647957</v>
      </c>
      <c r="D89" s="215">
        <f>+D66+D70+D75+D78+D82+D88+D87</f>
        <v>36056046</v>
      </c>
    </row>
    <row r="90" spans="1:4" s="71" customFormat="1" ht="12" customHeight="1" thickBot="1">
      <c r="A90" s="329" t="s">
        <v>439</v>
      </c>
      <c r="B90" s="312" t="s">
        <v>440</v>
      </c>
      <c r="C90" s="215">
        <f>+C65+C89</f>
        <v>62161677</v>
      </c>
      <c r="D90" s="215">
        <f>+D65+D89</f>
        <v>144899800</v>
      </c>
    </row>
    <row r="91" spans="1:4" s="72" customFormat="1" ht="15" customHeight="1" thickBot="1">
      <c r="A91" s="178"/>
      <c r="B91" s="179"/>
      <c r="C91" s="275"/>
      <c r="D91" s="275"/>
    </row>
    <row r="92" spans="1:4" s="57" customFormat="1" ht="16.5" customHeight="1" thickBot="1">
      <c r="A92" s="180"/>
      <c r="B92" s="181" t="s">
        <v>44</v>
      </c>
      <c r="C92" s="276"/>
      <c r="D92" s="276"/>
    </row>
    <row r="93" spans="1:4" s="73" customFormat="1" ht="12" customHeight="1" thickBot="1">
      <c r="A93" s="296" t="s">
        <v>7</v>
      </c>
      <c r="B93" s="26" t="s">
        <v>444</v>
      </c>
      <c r="C93" s="208">
        <f>+C94+C95+C96+C97+C98+C111</f>
        <v>28840116</v>
      </c>
      <c r="D93" s="208">
        <f>+D94+D95+D96+D97+D98+D111</f>
        <v>35229508</v>
      </c>
    </row>
    <row r="94" spans="1:4" ht="12" customHeight="1">
      <c r="A94" s="330" t="s">
        <v>65</v>
      </c>
      <c r="B94" s="8" t="s">
        <v>37</v>
      </c>
      <c r="C94" s="210">
        <v>8887644</v>
      </c>
      <c r="D94" s="210">
        <v>12606494</v>
      </c>
    </row>
    <row r="95" spans="1:4" ht="12" customHeight="1">
      <c r="A95" s="323" t="s">
        <v>66</v>
      </c>
      <c r="B95" s="6" t="s">
        <v>127</v>
      </c>
      <c r="C95" s="211">
        <v>1521030</v>
      </c>
      <c r="D95" s="211">
        <v>1878735</v>
      </c>
    </row>
    <row r="96" spans="1:4" ht="12" customHeight="1">
      <c r="A96" s="323" t="s">
        <v>67</v>
      </c>
      <c r="B96" s="6" t="s">
        <v>93</v>
      </c>
      <c r="C96" s="213">
        <v>15525158</v>
      </c>
      <c r="D96" s="213">
        <v>15648004</v>
      </c>
    </row>
    <row r="97" spans="1:4" ht="12" customHeight="1">
      <c r="A97" s="323" t="s">
        <v>68</v>
      </c>
      <c r="B97" s="9" t="s">
        <v>128</v>
      </c>
      <c r="C97" s="213">
        <v>380000</v>
      </c>
      <c r="D97" s="213">
        <v>380000</v>
      </c>
    </row>
    <row r="98" spans="1:4" ht="12" customHeight="1">
      <c r="A98" s="323" t="s">
        <v>76</v>
      </c>
      <c r="B98" s="17" t="s">
        <v>129</v>
      </c>
      <c r="C98" s="213">
        <v>1830000</v>
      </c>
      <c r="D98" s="213">
        <f>SUM(D99:D110)</f>
        <v>3798169</v>
      </c>
    </row>
    <row r="99" spans="1:4" ht="12" customHeight="1">
      <c r="A99" s="323" t="s">
        <v>69</v>
      </c>
      <c r="B99" s="6" t="s">
        <v>441</v>
      </c>
      <c r="C99" s="213"/>
      <c r="D99" s="213">
        <v>1069716</v>
      </c>
    </row>
    <row r="100" spans="1:4" ht="12" customHeight="1">
      <c r="A100" s="323" t="s">
        <v>70</v>
      </c>
      <c r="B100" s="90" t="s">
        <v>371</v>
      </c>
      <c r="C100" s="213"/>
      <c r="D100" s="213"/>
    </row>
    <row r="101" spans="1:4" ht="12" customHeight="1">
      <c r="A101" s="323" t="s">
        <v>77</v>
      </c>
      <c r="B101" s="90" t="s">
        <v>370</v>
      </c>
      <c r="C101" s="213"/>
      <c r="D101" s="213">
        <v>0</v>
      </c>
    </row>
    <row r="102" spans="1:4" ht="12" customHeight="1">
      <c r="A102" s="323" t="s">
        <v>78</v>
      </c>
      <c r="B102" s="90" t="s">
        <v>301</v>
      </c>
      <c r="C102" s="213"/>
      <c r="D102" s="213"/>
    </row>
    <row r="103" spans="1:4" ht="12" customHeight="1">
      <c r="A103" s="323" t="s">
        <v>79</v>
      </c>
      <c r="B103" s="91" t="s">
        <v>302</v>
      </c>
      <c r="C103" s="213"/>
      <c r="D103" s="213"/>
    </row>
    <row r="104" spans="1:4" ht="12" customHeight="1">
      <c r="A104" s="323" t="s">
        <v>80</v>
      </c>
      <c r="B104" s="91" t="s">
        <v>303</v>
      </c>
      <c r="C104" s="213"/>
      <c r="D104" s="213"/>
    </row>
    <row r="105" spans="1:4" ht="12" customHeight="1">
      <c r="A105" s="323" t="s">
        <v>82</v>
      </c>
      <c r="B105" s="90" t="s">
        <v>304</v>
      </c>
      <c r="C105" s="213">
        <v>1730000</v>
      </c>
      <c r="D105" s="213">
        <v>2628453</v>
      </c>
    </row>
    <row r="106" spans="1:4" ht="12" customHeight="1">
      <c r="A106" s="323" t="s">
        <v>130</v>
      </c>
      <c r="B106" s="90" t="s">
        <v>305</v>
      </c>
      <c r="C106" s="213"/>
      <c r="D106" s="213"/>
    </row>
    <row r="107" spans="1:4" ht="12" customHeight="1">
      <c r="A107" s="323" t="s">
        <v>299</v>
      </c>
      <c r="B107" s="91" t="s">
        <v>306</v>
      </c>
      <c r="C107" s="213"/>
      <c r="D107" s="213">
        <v>0</v>
      </c>
    </row>
    <row r="108" spans="1:4" ht="12" customHeight="1">
      <c r="A108" s="331" t="s">
        <v>300</v>
      </c>
      <c r="B108" s="92" t="s">
        <v>307</v>
      </c>
      <c r="C108" s="213"/>
      <c r="D108" s="213"/>
    </row>
    <row r="109" spans="1:4" ht="12" customHeight="1">
      <c r="A109" s="323" t="s">
        <v>368</v>
      </c>
      <c r="B109" s="92" t="s">
        <v>308</v>
      </c>
      <c r="C109" s="213"/>
      <c r="D109" s="213"/>
    </row>
    <row r="110" spans="1:4" ht="12" customHeight="1">
      <c r="A110" s="323" t="s">
        <v>369</v>
      </c>
      <c r="B110" s="91" t="s">
        <v>309</v>
      </c>
      <c r="C110" s="211">
        <v>100000</v>
      </c>
      <c r="D110" s="211">
        <v>100000</v>
      </c>
    </row>
    <row r="111" spans="1:4" ht="12" customHeight="1">
      <c r="A111" s="323" t="s">
        <v>373</v>
      </c>
      <c r="B111" s="9" t="s">
        <v>38</v>
      </c>
      <c r="C111" s="211">
        <v>696284</v>
      </c>
      <c r="D111" s="211">
        <v>918106</v>
      </c>
    </row>
    <row r="112" spans="1:4" ht="12" customHeight="1">
      <c r="A112" s="324" t="s">
        <v>374</v>
      </c>
      <c r="B112" s="6" t="s">
        <v>442</v>
      </c>
      <c r="C112" s="213">
        <v>696284</v>
      </c>
      <c r="D112" s="213">
        <v>918106</v>
      </c>
    </row>
    <row r="113" spans="1:4" ht="12" customHeight="1" thickBot="1">
      <c r="A113" s="332" t="s">
        <v>375</v>
      </c>
      <c r="B113" s="93" t="s">
        <v>443</v>
      </c>
      <c r="C113" s="217"/>
      <c r="D113" s="217"/>
    </row>
    <row r="114" spans="1:4" ht="12" customHeight="1" thickBot="1">
      <c r="A114" s="27" t="s">
        <v>8</v>
      </c>
      <c r="B114" s="25" t="s">
        <v>310</v>
      </c>
      <c r="C114" s="209">
        <f>+C115+C117+C119</f>
        <v>11415510</v>
      </c>
      <c r="D114" s="209">
        <f>+D115+D117+D119</f>
        <v>64227670</v>
      </c>
    </row>
    <row r="115" spans="1:4" ht="12" customHeight="1">
      <c r="A115" s="322" t="s">
        <v>71</v>
      </c>
      <c r="B115" s="6" t="s">
        <v>170</v>
      </c>
      <c r="C115" s="212">
        <v>7010510</v>
      </c>
      <c r="D115" s="212">
        <v>9888945</v>
      </c>
    </row>
    <row r="116" spans="1:4" ht="12" customHeight="1">
      <c r="A116" s="322" t="s">
        <v>72</v>
      </c>
      <c r="B116" s="10" t="s">
        <v>314</v>
      </c>
      <c r="C116" s="212"/>
      <c r="D116" s="212"/>
    </row>
    <row r="117" spans="1:4" ht="12" customHeight="1">
      <c r="A117" s="322" t="s">
        <v>73</v>
      </c>
      <c r="B117" s="10" t="s">
        <v>131</v>
      </c>
      <c r="C117" s="211">
        <v>1905000</v>
      </c>
      <c r="D117" s="211">
        <v>51838725</v>
      </c>
    </row>
    <row r="118" spans="1:4" ht="12" customHeight="1">
      <c r="A118" s="322" t="s">
        <v>74</v>
      </c>
      <c r="B118" s="10" t="s">
        <v>315</v>
      </c>
      <c r="C118" s="202"/>
      <c r="D118" s="202"/>
    </row>
    <row r="119" spans="1:4" ht="12" customHeight="1">
      <c r="A119" s="322" t="s">
        <v>75</v>
      </c>
      <c r="B119" s="206" t="s">
        <v>172</v>
      </c>
      <c r="C119" s="202">
        <v>2500000</v>
      </c>
      <c r="D119" s="202">
        <v>2500000</v>
      </c>
    </row>
    <row r="120" spans="1:4" ht="12" customHeight="1">
      <c r="A120" s="322" t="s">
        <v>81</v>
      </c>
      <c r="B120" s="205" t="s">
        <v>357</v>
      </c>
      <c r="C120" s="202"/>
      <c r="D120" s="202"/>
    </row>
    <row r="121" spans="1:4" ht="12" customHeight="1">
      <c r="A121" s="322" t="s">
        <v>83</v>
      </c>
      <c r="B121" s="300" t="s">
        <v>320</v>
      </c>
      <c r="C121" s="202"/>
      <c r="D121" s="202"/>
    </row>
    <row r="122" spans="1:4" ht="12" customHeight="1">
      <c r="A122" s="322" t="s">
        <v>132</v>
      </c>
      <c r="B122" s="91" t="s">
        <v>303</v>
      </c>
      <c r="C122" s="202"/>
      <c r="D122" s="202"/>
    </row>
    <row r="123" spans="1:4" ht="12" customHeight="1">
      <c r="A123" s="322" t="s">
        <v>133</v>
      </c>
      <c r="B123" s="91" t="s">
        <v>319</v>
      </c>
      <c r="C123" s="202">
        <v>2500000</v>
      </c>
      <c r="D123" s="202">
        <v>2500000</v>
      </c>
    </row>
    <row r="124" spans="1:4" ht="12" customHeight="1">
      <c r="A124" s="322" t="s">
        <v>134</v>
      </c>
      <c r="B124" s="91" t="s">
        <v>318</v>
      </c>
      <c r="C124" s="202"/>
      <c r="D124" s="202"/>
    </row>
    <row r="125" spans="1:4" ht="12" customHeight="1">
      <c r="A125" s="322" t="s">
        <v>311</v>
      </c>
      <c r="B125" s="91" t="s">
        <v>306</v>
      </c>
      <c r="C125" s="202"/>
      <c r="D125" s="202"/>
    </row>
    <row r="126" spans="1:4" ht="12" customHeight="1">
      <c r="A126" s="322" t="s">
        <v>312</v>
      </c>
      <c r="B126" s="91" t="s">
        <v>317</v>
      </c>
      <c r="C126" s="202"/>
      <c r="D126" s="202"/>
    </row>
    <row r="127" spans="1:4" ht="12" customHeight="1" thickBot="1">
      <c r="A127" s="331" t="s">
        <v>313</v>
      </c>
      <c r="B127" s="91" t="s">
        <v>316</v>
      </c>
      <c r="C127" s="203"/>
      <c r="D127" s="203"/>
    </row>
    <row r="128" spans="1:4" ht="12" customHeight="1" thickBot="1">
      <c r="A128" s="27" t="s">
        <v>9</v>
      </c>
      <c r="B128" s="78" t="s">
        <v>378</v>
      </c>
      <c r="C128" s="209">
        <f>+C93+C114</f>
        <v>40255626</v>
      </c>
      <c r="D128" s="209">
        <f>+D93+D114</f>
        <v>99457178</v>
      </c>
    </row>
    <row r="129" spans="1:4" ht="12" customHeight="1" thickBot="1">
      <c r="A129" s="27" t="s">
        <v>10</v>
      </c>
      <c r="B129" s="78" t="s">
        <v>379</v>
      </c>
      <c r="C129" s="209">
        <f>+C130+C131+C132</f>
        <v>5122227</v>
      </c>
      <c r="D129" s="209">
        <f>+D130+D131+D132</f>
        <v>28591639</v>
      </c>
    </row>
    <row r="130" spans="1:4" s="73" customFormat="1" ht="12" customHeight="1">
      <c r="A130" s="322" t="s">
        <v>211</v>
      </c>
      <c r="B130" s="7" t="s">
        <v>447</v>
      </c>
      <c r="C130" s="202"/>
      <c r="D130" s="202"/>
    </row>
    <row r="131" spans="1:4" ht="12" customHeight="1">
      <c r="A131" s="322" t="s">
        <v>214</v>
      </c>
      <c r="B131" s="7" t="s">
        <v>387</v>
      </c>
      <c r="C131" s="202"/>
      <c r="D131" s="202"/>
    </row>
    <row r="132" spans="1:4" ht="12" customHeight="1" thickBot="1">
      <c r="A132" s="331" t="s">
        <v>215</v>
      </c>
      <c r="B132" s="5" t="s">
        <v>446</v>
      </c>
      <c r="C132" s="202">
        <v>5122227</v>
      </c>
      <c r="D132" s="202">
        <v>28591639</v>
      </c>
    </row>
    <row r="133" spans="1:4" ht="12" customHeight="1" thickBot="1">
      <c r="A133" s="27" t="s">
        <v>11</v>
      </c>
      <c r="B133" s="78" t="s">
        <v>380</v>
      </c>
      <c r="C133" s="209">
        <f>+C134+C135+C136+C137+C138+C139</f>
        <v>0</v>
      </c>
      <c r="D133" s="209">
        <f>+D134+D135+D136+D137+D138+D139</f>
        <v>0</v>
      </c>
    </row>
    <row r="134" spans="1:4" ht="12" customHeight="1">
      <c r="A134" s="322" t="s">
        <v>58</v>
      </c>
      <c r="B134" s="7" t="s">
        <v>389</v>
      </c>
      <c r="C134" s="202"/>
      <c r="D134" s="202"/>
    </row>
    <row r="135" spans="1:4" ht="12" customHeight="1">
      <c r="A135" s="322" t="s">
        <v>59</v>
      </c>
      <c r="B135" s="7" t="s">
        <v>381</v>
      </c>
      <c r="C135" s="202"/>
      <c r="D135" s="202"/>
    </row>
    <row r="136" spans="1:4" ht="12" customHeight="1">
      <c r="A136" s="322" t="s">
        <v>60</v>
      </c>
      <c r="B136" s="7" t="s">
        <v>382</v>
      </c>
      <c r="C136" s="202"/>
      <c r="D136" s="202"/>
    </row>
    <row r="137" spans="1:4" ht="12" customHeight="1">
      <c r="A137" s="322" t="s">
        <v>119</v>
      </c>
      <c r="B137" s="7" t="s">
        <v>445</v>
      </c>
      <c r="C137" s="202"/>
      <c r="D137" s="202"/>
    </row>
    <row r="138" spans="1:4" ht="12" customHeight="1">
      <c r="A138" s="322" t="s">
        <v>120</v>
      </c>
      <c r="B138" s="7" t="s">
        <v>384</v>
      </c>
      <c r="C138" s="202"/>
      <c r="D138" s="202"/>
    </row>
    <row r="139" spans="1:4" s="73" customFormat="1" ht="12" customHeight="1" thickBot="1">
      <c r="A139" s="331" t="s">
        <v>121</v>
      </c>
      <c r="B139" s="5" t="s">
        <v>385</v>
      </c>
      <c r="C139" s="202"/>
      <c r="D139" s="202"/>
    </row>
    <row r="140" spans="1:11" ht="12" customHeight="1" thickBot="1">
      <c r="A140" s="27" t="s">
        <v>12</v>
      </c>
      <c r="B140" s="78" t="s">
        <v>451</v>
      </c>
      <c r="C140" s="215">
        <f>+C141+C142+C144+C145+C143</f>
        <v>16783824</v>
      </c>
      <c r="D140" s="215">
        <f>+D141+D142+D144+D145+D143</f>
        <v>16850983</v>
      </c>
      <c r="K140" s="185"/>
    </row>
    <row r="141" spans="1:4" ht="12.75">
      <c r="A141" s="322" t="s">
        <v>61</v>
      </c>
      <c r="B141" s="7" t="s">
        <v>321</v>
      </c>
      <c r="C141" s="202"/>
      <c r="D141" s="202"/>
    </row>
    <row r="142" spans="1:4" ht="12" customHeight="1">
      <c r="A142" s="322" t="s">
        <v>62</v>
      </c>
      <c r="B142" s="7" t="s">
        <v>322</v>
      </c>
      <c r="C142" s="202">
        <v>1442520</v>
      </c>
      <c r="D142" s="202">
        <v>1442520</v>
      </c>
    </row>
    <row r="143" spans="1:4" s="73" customFormat="1" ht="12" customHeight="1">
      <c r="A143" s="322" t="s">
        <v>235</v>
      </c>
      <c r="B143" s="7" t="s">
        <v>450</v>
      </c>
      <c r="C143" s="202">
        <v>15018000</v>
      </c>
      <c r="D143" s="202">
        <v>15085159</v>
      </c>
    </row>
    <row r="144" spans="1:4" s="73" customFormat="1" ht="12" customHeight="1">
      <c r="A144" s="322" t="s">
        <v>236</v>
      </c>
      <c r="B144" s="7" t="s">
        <v>394</v>
      </c>
      <c r="C144" s="202"/>
      <c r="D144" s="202"/>
    </row>
    <row r="145" spans="1:4" s="73" customFormat="1" ht="12" customHeight="1" thickBot="1">
      <c r="A145" s="331" t="s">
        <v>237</v>
      </c>
      <c r="B145" s="5" t="s">
        <v>341</v>
      </c>
      <c r="C145" s="202">
        <v>323304</v>
      </c>
      <c r="D145" s="202">
        <v>323304</v>
      </c>
    </row>
    <row r="146" spans="1:4" s="73" customFormat="1" ht="12" customHeight="1" thickBot="1">
      <c r="A146" s="27" t="s">
        <v>13</v>
      </c>
      <c r="B146" s="78" t="s">
        <v>395</v>
      </c>
      <c r="C146" s="218">
        <f>+C147+C148+C149+C150+C151</f>
        <v>0</v>
      </c>
      <c r="D146" s="218">
        <f>+D147+D148+D149+D150+D151</f>
        <v>0</v>
      </c>
    </row>
    <row r="147" spans="1:4" s="73" customFormat="1" ht="12" customHeight="1">
      <c r="A147" s="322" t="s">
        <v>63</v>
      </c>
      <c r="B147" s="7" t="s">
        <v>390</v>
      </c>
      <c r="C147" s="202"/>
      <c r="D147" s="202"/>
    </row>
    <row r="148" spans="1:4" s="73" customFormat="1" ht="12" customHeight="1">
      <c r="A148" s="322" t="s">
        <v>64</v>
      </c>
      <c r="B148" s="7" t="s">
        <v>397</v>
      </c>
      <c r="C148" s="202"/>
      <c r="D148" s="202"/>
    </row>
    <row r="149" spans="1:4" s="73" customFormat="1" ht="12" customHeight="1">
      <c r="A149" s="322" t="s">
        <v>247</v>
      </c>
      <c r="B149" s="7" t="s">
        <v>392</v>
      </c>
      <c r="C149" s="202"/>
      <c r="D149" s="202"/>
    </row>
    <row r="150" spans="1:4" ht="12.75" customHeight="1">
      <c r="A150" s="322" t="s">
        <v>248</v>
      </c>
      <c r="B150" s="7" t="s">
        <v>448</v>
      </c>
      <c r="C150" s="202"/>
      <c r="D150" s="202"/>
    </row>
    <row r="151" spans="1:4" ht="12.75" customHeight="1" thickBot="1">
      <c r="A151" s="331" t="s">
        <v>396</v>
      </c>
      <c r="B151" s="5" t="s">
        <v>399</v>
      </c>
      <c r="C151" s="203"/>
      <c r="D151" s="203"/>
    </row>
    <row r="152" spans="1:4" ht="12.75" customHeight="1" thickBot="1">
      <c r="A152" s="360" t="s">
        <v>14</v>
      </c>
      <c r="B152" s="78" t="s">
        <v>400</v>
      </c>
      <c r="C152" s="218"/>
      <c r="D152" s="218"/>
    </row>
    <row r="153" spans="1:4" ht="12" customHeight="1" thickBot="1">
      <c r="A153" s="360" t="s">
        <v>15</v>
      </c>
      <c r="B153" s="78" t="s">
        <v>401</v>
      </c>
      <c r="C153" s="218"/>
      <c r="D153" s="218"/>
    </row>
    <row r="154" spans="1:4" ht="15" customHeight="1" thickBot="1">
      <c r="A154" s="27" t="s">
        <v>16</v>
      </c>
      <c r="B154" s="78" t="s">
        <v>403</v>
      </c>
      <c r="C154" s="314">
        <f>+C129+C133+C140+C146+C152+C153</f>
        <v>21906051</v>
      </c>
      <c r="D154" s="314">
        <f>+D129+D133+D140+D146+D152+D153</f>
        <v>45442622</v>
      </c>
    </row>
    <row r="155" spans="1:4" ht="13.5" thickBot="1">
      <c r="A155" s="333" t="s">
        <v>17</v>
      </c>
      <c r="B155" s="277" t="s">
        <v>402</v>
      </c>
      <c r="C155" s="314">
        <f>+C128+C154</f>
        <v>62161677</v>
      </c>
      <c r="D155" s="314">
        <f>+D128+D154</f>
        <v>144899800</v>
      </c>
    </row>
    <row r="156" spans="1:4" ht="15" customHeight="1" thickBot="1">
      <c r="A156" s="283"/>
      <c r="B156" s="284"/>
      <c r="C156" s="285"/>
      <c r="D156" s="285"/>
    </row>
    <row r="157" spans="1:4" ht="14.25" customHeight="1" thickBot="1">
      <c r="A157" s="182" t="s">
        <v>449</v>
      </c>
      <c r="B157" s="183"/>
      <c r="C157" s="76">
        <v>5</v>
      </c>
      <c r="D157" s="76">
        <v>9</v>
      </c>
    </row>
    <row r="158" spans="1:4" ht="13.5" thickBot="1">
      <c r="A158" s="182" t="s">
        <v>148</v>
      </c>
      <c r="B158" s="183"/>
      <c r="C158" s="76">
        <v>2</v>
      </c>
      <c r="D158" s="76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3.875" style="417" customWidth="1"/>
    <col min="2" max="2" width="79.125" style="378" customWidth="1"/>
    <col min="3" max="4" width="25.00390625" style="378" customWidth="1"/>
    <col min="5" max="16384" width="9.375" style="378" customWidth="1"/>
  </cols>
  <sheetData>
    <row r="1" spans="1:4" s="366" customFormat="1" ht="21" customHeight="1" thickBot="1">
      <c r="A1" s="170"/>
      <c r="B1" s="171"/>
      <c r="C1" s="365" t="s">
        <v>511</v>
      </c>
      <c r="D1" s="365"/>
    </row>
    <row r="2" spans="1:4" s="370" customFormat="1" ht="25.5" customHeight="1">
      <c r="A2" s="367" t="s">
        <v>471</v>
      </c>
      <c r="B2" s="368" t="s">
        <v>472</v>
      </c>
      <c r="C2" s="369" t="s">
        <v>45</v>
      </c>
      <c r="D2" s="369" t="s">
        <v>45</v>
      </c>
    </row>
    <row r="3" spans="1:4" s="370" customFormat="1" ht="24.75" thickBot="1">
      <c r="A3" s="371" t="s">
        <v>146</v>
      </c>
      <c r="B3" s="372" t="s">
        <v>349</v>
      </c>
      <c r="C3" s="373" t="s">
        <v>41</v>
      </c>
      <c r="D3" s="373" t="s">
        <v>41</v>
      </c>
    </row>
    <row r="4" spans="1:4" s="374" customFormat="1" ht="15.75" customHeight="1" thickBot="1">
      <c r="A4" s="173"/>
      <c r="B4" s="173"/>
      <c r="C4" s="174"/>
      <c r="D4" s="174"/>
    </row>
    <row r="5" spans="1:4" ht="13.5" thickBot="1">
      <c r="A5" s="375" t="s">
        <v>147</v>
      </c>
      <c r="B5" s="376" t="s">
        <v>42</v>
      </c>
      <c r="C5" s="377" t="s">
        <v>467</v>
      </c>
      <c r="D5" s="377" t="s">
        <v>466</v>
      </c>
    </row>
    <row r="6" spans="1:4" s="382" customFormat="1" ht="12.75" customHeight="1" thickBot="1">
      <c r="A6" s="379" t="s">
        <v>423</v>
      </c>
      <c r="B6" s="380" t="s">
        <v>424</v>
      </c>
      <c r="C6" s="381" t="s">
        <v>425</v>
      </c>
      <c r="D6" s="381" t="s">
        <v>427</v>
      </c>
    </row>
    <row r="7" spans="1:4" s="382" customFormat="1" ht="15.75" customHeight="1" thickBot="1">
      <c r="A7" s="383"/>
      <c r="B7" s="384" t="s">
        <v>43</v>
      </c>
      <c r="C7" s="385"/>
      <c r="D7" s="385"/>
    </row>
    <row r="8" spans="1:4" s="388" customFormat="1" ht="12" customHeight="1" thickBot="1">
      <c r="A8" s="379" t="s">
        <v>7</v>
      </c>
      <c r="B8" s="386" t="s">
        <v>474</v>
      </c>
      <c r="C8" s="387">
        <f>SUM(C9:C19)</f>
        <v>0</v>
      </c>
      <c r="D8" s="387">
        <f>SUM(D9:D19)</f>
        <v>0</v>
      </c>
    </row>
    <row r="9" spans="1:4" s="388" customFormat="1" ht="12" customHeight="1">
      <c r="A9" s="389" t="s">
        <v>65</v>
      </c>
      <c r="B9" s="390" t="s">
        <v>224</v>
      </c>
      <c r="C9" s="391"/>
      <c r="D9" s="391"/>
    </row>
    <row r="10" spans="1:4" s="388" customFormat="1" ht="12" customHeight="1">
      <c r="A10" s="392" t="s">
        <v>66</v>
      </c>
      <c r="B10" s="393" t="s">
        <v>225</v>
      </c>
      <c r="C10" s="394"/>
      <c r="D10" s="394"/>
    </row>
    <row r="11" spans="1:4" s="388" customFormat="1" ht="12" customHeight="1">
      <c r="A11" s="392" t="s">
        <v>67</v>
      </c>
      <c r="B11" s="393" t="s">
        <v>226</v>
      </c>
      <c r="C11" s="394"/>
      <c r="D11" s="394"/>
    </row>
    <row r="12" spans="1:4" s="388" customFormat="1" ht="12" customHeight="1">
      <c r="A12" s="392" t="s">
        <v>68</v>
      </c>
      <c r="B12" s="393" t="s">
        <v>227</v>
      </c>
      <c r="C12" s="394"/>
      <c r="D12" s="394"/>
    </row>
    <row r="13" spans="1:4" s="388" customFormat="1" ht="12" customHeight="1">
      <c r="A13" s="392" t="s">
        <v>101</v>
      </c>
      <c r="B13" s="393" t="s">
        <v>228</v>
      </c>
      <c r="C13" s="394"/>
      <c r="D13" s="394"/>
    </row>
    <row r="14" spans="1:4" s="388" customFormat="1" ht="12" customHeight="1">
      <c r="A14" s="392" t="s">
        <v>69</v>
      </c>
      <c r="B14" s="393" t="s">
        <v>475</v>
      </c>
      <c r="C14" s="394"/>
      <c r="D14" s="394"/>
    </row>
    <row r="15" spans="1:4" s="388" customFormat="1" ht="12" customHeight="1">
      <c r="A15" s="392" t="s">
        <v>70</v>
      </c>
      <c r="B15" s="395" t="s">
        <v>476</v>
      </c>
      <c r="C15" s="394"/>
      <c r="D15" s="394"/>
    </row>
    <row r="16" spans="1:4" s="388" customFormat="1" ht="12" customHeight="1">
      <c r="A16" s="392" t="s">
        <v>77</v>
      </c>
      <c r="B16" s="393" t="s">
        <v>231</v>
      </c>
      <c r="C16" s="396"/>
      <c r="D16" s="396"/>
    </row>
    <row r="17" spans="1:4" s="397" customFormat="1" ht="12" customHeight="1">
      <c r="A17" s="392" t="s">
        <v>78</v>
      </c>
      <c r="B17" s="393" t="s">
        <v>232</v>
      </c>
      <c r="C17" s="394"/>
      <c r="D17" s="394"/>
    </row>
    <row r="18" spans="1:4" s="397" customFormat="1" ht="12" customHeight="1">
      <c r="A18" s="392" t="s">
        <v>79</v>
      </c>
      <c r="B18" s="393" t="s">
        <v>363</v>
      </c>
      <c r="C18" s="398"/>
      <c r="D18" s="398"/>
    </row>
    <row r="19" spans="1:4" s="397" customFormat="1" ht="12" customHeight="1" thickBot="1">
      <c r="A19" s="392" t="s">
        <v>80</v>
      </c>
      <c r="B19" s="395" t="s">
        <v>233</v>
      </c>
      <c r="C19" s="398"/>
      <c r="D19" s="398"/>
    </row>
    <row r="20" spans="1:4" s="388" customFormat="1" ht="12" customHeight="1" thickBot="1">
      <c r="A20" s="379" t="s">
        <v>8</v>
      </c>
      <c r="B20" s="386" t="s">
        <v>477</v>
      </c>
      <c r="C20" s="387">
        <f>SUM(C21:C23)</f>
        <v>0</v>
      </c>
      <c r="D20" s="387">
        <f>SUM(D21:D23)</f>
        <v>0</v>
      </c>
    </row>
    <row r="21" spans="1:4" s="397" customFormat="1" ht="12" customHeight="1">
      <c r="A21" s="392" t="s">
        <v>71</v>
      </c>
      <c r="B21" s="399" t="s">
        <v>201</v>
      </c>
      <c r="C21" s="394"/>
      <c r="D21" s="394"/>
    </row>
    <row r="22" spans="1:4" s="397" customFormat="1" ht="12" customHeight="1">
      <c r="A22" s="392" t="s">
        <v>72</v>
      </c>
      <c r="B22" s="393" t="s">
        <v>478</v>
      </c>
      <c r="C22" s="394"/>
      <c r="D22" s="394"/>
    </row>
    <row r="23" spans="1:4" s="397" customFormat="1" ht="12" customHeight="1">
      <c r="A23" s="392" t="s">
        <v>73</v>
      </c>
      <c r="B23" s="393" t="s">
        <v>479</v>
      </c>
      <c r="C23" s="394"/>
      <c r="D23" s="394"/>
    </row>
    <row r="24" spans="1:4" s="397" customFormat="1" ht="12" customHeight="1" thickBot="1">
      <c r="A24" s="392" t="s">
        <v>74</v>
      </c>
      <c r="B24" s="393" t="s">
        <v>480</v>
      </c>
      <c r="C24" s="394"/>
      <c r="D24" s="394"/>
    </row>
    <row r="25" spans="1:4" s="397" customFormat="1" ht="12" customHeight="1" thickBot="1">
      <c r="A25" s="379" t="s">
        <v>9</v>
      </c>
      <c r="B25" s="400" t="s">
        <v>118</v>
      </c>
      <c r="C25" s="401"/>
      <c r="D25" s="401"/>
    </row>
    <row r="26" spans="1:4" s="397" customFormat="1" ht="12" customHeight="1" thickBot="1">
      <c r="A26" s="379" t="s">
        <v>10</v>
      </c>
      <c r="B26" s="400" t="s">
        <v>481</v>
      </c>
      <c r="C26" s="387">
        <f>+C27+C28+C29</f>
        <v>0</v>
      </c>
      <c r="D26" s="387">
        <f>+D27+D28+D29</f>
        <v>0</v>
      </c>
    </row>
    <row r="27" spans="1:4" s="397" customFormat="1" ht="12" customHeight="1">
      <c r="A27" s="402" t="s">
        <v>211</v>
      </c>
      <c r="B27" s="399" t="s">
        <v>206</v>
      </c>
      <c r="C27" s="403"/>
      <c r="D27" s="403"/>
    </row>
    <row r="28" spans="1:4" s="397" customFormat="1" ht="12" customHeight="1">
      <c r="A28" s="402" t="s">
        <v>214</v>
      </c>
      <c r="B28" s="399" t="s">
        <v>478</v>
      </c>
      <c r="C28" s="394"/>
      <c r="D28" s="394"/>
    </row>
    <row r="29" spans="1:4" s="397" customFormat="1" ht="12" customHeight="1">
      <c r="A29" s="402" t="s">
        <v>215</v>
      </c>
      <c r="B29" s="393" t="s">
        <v>482</v>
      </c>
      <c r="C29" s="394"/>
      <c r="D29" s="394"/>
    </row>
    <row r="30" spans="1:4" s="397" customFormat="1" ht="12" customHeight="1" thickBot="1">
      <c r="A30" s="392" t="s">
        <v>216</v>
      </c>
      <c r="B30" s="404" t="s">
        <v>483</v>
      </c>
      <c r="C30" s="405"/>
      <c r="D30" s="405"/>
    </row>
    <row r="31" spans="1:4" s="397" customFormat="1" ht="12" customHeight="1" thickBot="1">
      <c r="A31" s="379" t="s">
        <v>11</v>
      </c>
      <c r="B31" s="400" t="s">
        <v>484</v>
      </c>
      <c r="C31" s="387">
        <f>+C32+C33+C34</f>
        <v>0</v>
      </c>
      <c r="D31" s="387">
        <f>+D32+D33+D34</f>
        <v>0</v>
      </c>
    </row>
    <row r="32" spans="1:4" s="397" customFormat="1" ht="12" customHeight="1">
      <c r="A32" s="402" t="s">
        <v>58</v>
      </c>
      <c r="B32" s="399" t="s">
        <v>238</v>
      </c>
      <c r="C32" s="403"/>
      <c r="D32" s="403"/>
    </row>
    <row r="33" spans="1:4" s="397" customFormat="1" ht="12" customHeight="1">
      <c r="A33" s="402" t="s">
        <v>59</v>
      </c>
      <c r="B33" s="393" t="s">
        <v>239</v>
      </c>
      <c r="C33" s="396"/>
      <c r="D33" s="396"/>
    </row>
    <row r="34" spans="1:4" s="397" customFormat="1" ht="12" customHeight="1" thickBot="1">
      <c r="A34" s="392" t="s">
        <v>60</v>
      </c>
      <c r="B34" s="404" t="s">
        <v>240</v>
      </c>
      <c r="C34" s="405"/>
      <c r="D34" s="405"/>
    </row>
    <row r="35" spans="1:4" s="388" customFormat="1" ht="12" customHeight="1" thickBot="1">
      <c r="A35" s="379" t="s">
        <v>12</v>
      </c>
      <c r="B35" s="400" t="s">
        <v>326</v>
      </c>
      <c r="C35" s="401"/>
      <c r="D35" s="401"/>
    </row>
    <row r="36" spans="1:4" s="388" customFormat="1" ht="12" customHeight="1" thickBot="1">
      <c r="A36" s="379" t="s">
        <v>13</v>
      </c>
      <c r="B36" s="400" t="s">
        <v>485</v>
      </c>
      <c r="C36" s="406"/>
      <c r="D36" s="406">
        <v>0</v>
      </c>
    </row>
    <row r="37" spans="1:4" s="388" customFormat="1" ht="12" customHeight="1" thickBot="1">
      <c r="A37" s="379" t="s">
        <v>14</v>
      </c>
      <c r="B37" s="400" t="s">
        <v>486</v>
      </c>
      <c r="C37" s="407">
        <f>+C8+C20+C25+C26+C31+C35+C36</f>
        <v>0</v>
      </c>
      <c r="D37" s="407">
        <f>+D8+D20+D25+D26+D31+D35+D36</f>
        <v>0</v>
      </c>
    </row>
    <row r="38" spans="1:4" s="388" customFormat="1" ht="12" customHeight="1" thickBot="1">
      <c r="A38" s="408" t="s">
        <v>15</v>
      </c>
      <c r="B38" s="400" t="s">
        <v>487</v>
      </c>
      <c r="C38" s="407">
        <f>SUM(C39:C41)</f>
        <v>15018000</v>
      </c>
      <c r="D38" s="407">
        <f>SUM(D39:D41)</f>
        <v>15510354</v>
      </c>
    </row>
    <row r="39" spans="1:4" s="388" customFormat="1" ht="12" customHeight="1">
      <c r="A39" s="402" t="s">
        <v>488</v>
      </c>
      <c r="B39" s="399" t="s">
        <v>179</v>
      </c>
      <c r="C39" s="403"/>
      <c r="D39" s="403">
        <v>425195</v>
      </c>
    </row>
    <row r="40" spans="1:4" s="388" customFormat="1" ht="12" customHeight="1">
      <c r="A40" s="402" t="s">
        <v>489</v>
      </c>
      <c r="B40" s="393" t="s">
        <v>490</v>
      </c>
      <c r="C40" s="396"/>
      <c r="D40" s="396"/>
    </row>
    <row r="41" spans="1:4" s="397" customFormat="1" ht="12" customHeight="1" thickBot="1">
      <c r="A41" s="392" t="s">
        <v>491</v>
      </c>
      <c r="B41" s="404" t="s">
        <v>492</v>
      </c>
      <c r="C41" s="405">
        <v>15018000</v>
      </c>
      <c r="D41" s="405">
        <v>15085159</v>
      </c>
    </row>
    <row r="42" spans="1:4" s="397" customFormat="1" ht="15" customHeight="1" thickBot="1">
      <c r="A42" s="408" t="s">
        <v>16</v>
      </c>
      <c r="B42" s="409" t="s">
        <v>493</v>
      </c>
      <c r="C42" s="407">
        <f>+C37+C38</f>
        <v>15018000</v>
      </c>
      <c r="D42" s="407">
        <f>+D37+D38</f>
        <v>15510354</v>
      </c>
    </row>
    <row r="43" spans="1:4" s="397" customFormat="1" ht="15" customHeight="1">
      <c r="A43" s="178"/>
      <c r="B43" s="179"/>
      <c r="C43" s="275"/>
      <c r="D43" s="275"/>
    </row>
    <row r="44" spans="1:4" ht="13.5" thickBot="1">
      <c r="A44" s="410"/>
      <c r="B44" s="411"/>
      <c r="C44" s="412"/>
      <c r="D44" s="412"/>
    </row>
    <row r="45" spans="1:4" s="382" customFormat="1" ht="16.5" customHeight="1" thickBot="1">
      <c r="A45" s="413"/>
      <c r="B45" s="414" t="s">
        <v>44</v>
      </c>
      <c r="C45" s="407"/>
      <c r="D45" s="407"/>
    </row>
    <row r="46" spans="1:4" s="415" customFormat="1" ht="12" customHeight="1" thickBot="1">
      <c r="A46" s="379" t="s">
        <v>7</v>
      </c>
      <c r="B46" s="400" t="s">
        <v>494</v>
      </c>
      <c r="C46" s="387">
        <f>SUM(C47:C51)</f>
        <v>14383000</v>
      </c>
      <c r="D46" s="387">
        <f>SUM(D47:D51)</f>
        <v>14875354</v>
      </c>
    </row>
    <row r="47" spans="1:4" ht="12" customHeight="1">
      <c r="A47" s="392" t="s">
        <v>65</v>
      </c>
      <c r="B47" s="399" t="s">
        <v>37</v>
      </c>
      <c r="C47" s="403">
        <v>10463000</v>
      </c>
      <c r="D47" s="403">
        <v>10719200</v>
      </c>
    </row>
    <row r="48" spans="1:4" ht="12" customHeight="1">
      <c r="A48" s="392" t="s">
        <v>66</v>
      </c>
      <c r="B48" s="393" t="s">
        <v>127</v>
      </c>
      <c r="C48" s="394">
        <v>2000000</v>
      </c>
      <c r="D48" s="394">
        <v>2045959</v>
      </c>
    </row>
    <row r="49" spans="1:4" ht="12" customHeight="1">
      <c r="A49" s="392" t="s">
        <v>67</v>
      </c>
      <c r="B49" s="393" t="s">
        <v>93</v>
      </c>
      <c r="C49" s="394">
        <v>1920000</v>
      </c>
      <c r="D49" s="394">
        <v>2110195</v>
      </c>
    </row>
    <row r="50" spans="1:4" ht="12" customHeight="1">
      <c r="A50" s="392" t="s">
        <v>68</v>
      </c>
      <c r="B50" s="393" t="s">
        <v>128</v>
      </c>
      <c r="C50" s="394">
        <v>0</v>
      </c>
      <c r="D50" s="394">
        <v>0</v>
      </c>
    </row>
    <row r="51" spans="1:4" ht="12" customHeight="1" thickBot="1">
      <c r="A51" s="392" t="s">
        <v>101</v>
      </c>
      <c r="B51" s="393" t="s">
        <v>129</v>
      </c>
      <c r="C51" s="394"/>
      <c r="D51" s="394"/>
    </row>
    <row r="52" spans="1:4" ht="12" customHeight="1" thickBot="1">
      <c r="A52" s="379" t="s">
        <v>8</v>
      </c>
      <c r="B52" s="400" t="s">
        <v>495</v>
      </c>
      <c r="C52" s="387">
        <f>SUM(C53:C55)</f>
        <v>635000</v>
      </c>
      <c r="D52" s="387">
        <f>SUM(D53:D55)</f>
        <v>635000</v>
      </c>
    </row>
    <row r="53" spans="1:4" s="415" customFormat="1" ht="12" customHeight="1">
      <c r="A53" s="392" t="s">
        <v>71</v>
      </c>
      <c r="B53" s="399" t="s">
        <v>170</v>
      </c>
      <c r="C53" s="403">
        <v>635000</v>
      </c>
      <c r="D53" s="403">
        <v>635000</v>
      </c>
    </row>
    <row r="54" spans="1:4" ht="12" customHeight="1">
      <c r="A54" s="392" t="s">
        <v>72</v>
      </c>
      <c r="B54" s="393" t="s">
        <v>131</v>
      </c>
      <c r="C54" s="394"/>
      <c r="D54" s="394"/>
    </row>
    <row r="55" spans="1:4" ht="12" customHeight="1">
      <c r="A55" s="392" t="s">
        <v>73</v>
      </c>
      <c r="B55" s="393" t="s">
        <v>496</v>
      </c>
      <c r="C55" s="394"/>
      <c r="D55" s="394"/>
    </row>
    <row r="56" spans="1:4" ht="12" customHeight="1" thickBot="1">
      <c r="A56" s="392" t="s">
        <v>74</v>
      </c>
      <c r="B56" s="393" t="s">
        <v>497</v>
      </c>
      <c r="C56" s="394"/>
      <c r="D56" s="394"/>
    </row>
    <row r="57" spans="1:4" ht="12" customHeight="1" thickBot="1">
      <c r="A57" s="379" t="s">
        <v>9</v>
      </c>
      <c r="B57" s="400" t="s">
        <v>498</v>
      </c>
      <c r="C57" s="401"/>
      <c r="D57" s="401"/>
    </row>
    <row r="58" spans="1:4" ht="15" customHeight="1" thickBot="1">
      <c r="A58" s="379" t="s">
        <v>10</v>
      </c>
      <c r="B58" s="416" t="s">
        <v>499</v>
      </c>
      <c r="C58" s="387">
        <f>+C46+C52+C57</f>
        <v>15018000</v>
      </c>
      <c r="D58" s="387">
        <f>+D46+D52+D57</f>
        <v>15510354</v>
      </c>
    </row>
    <row r="59" spans="3:4" ht="13.5" thickBot="1">
      <c r="C59" s="418"/>
      <c r="D59" s="418"/>
    </row>
    <row r="60" spans="1:4" ht="15" customHeight="1" thickBot="1">
      <c r="A60" s="419" t="s">
        <v>449</v>
      </c>
      <c r="B60" s="420"/>
      <c r="C60" s="421">
        <v>3</v>
      </c>
      <c r="D60" s="421">
        <v>3</v>
      </c>
    </row>
    <row r="61" spans="1:4" ht="14.25" customHeight="1" thickBot="1">
      <c r="A61" s="419" t="s">
        <v>148</v>
      </c>
      <c r="B61" s="420"/>
      <c r="C61" s="421">
        <v>0</v>
      </c>
      <c r="D61" s="42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3.875" style="417" customWidth="1"/>
    <col min="2" max="2" width="79.125" style="378" customWidth="1"/>
    <col min="3" max="4" width="25.00390625" style="378" customWidth="1"/>
    <col min="5" max="16384" width="9.375" style="378" customWidth="1"/>
  </cols>
  <sheetData>
    <row r="1" spans="1:4" s="366" customFormat="1" ht="16.5" customHeight="1" thickBot="1">
      <c r="A1" s="170"/>
      <c r="B1" s="171"/>
      <c r="C1" s="365" t="s">
        <v>512</v>
      </c>
      <c r="D1" s="365"/>
    </row>
    <row r="2" spans="1:4" s="370" customFormat="1" ht="35.25" customHeight="1">
      <c r="A2" s="367" t="s">
        <v>471</v>
      </c>
      <c r="B2" s="368" t="s">
        <v>472</v>
      </c>
      <c r="C2" s="369" t="s">
        <v>45</v>
      </c>
      <c r="D2" s="369" t="s">
        <v>45</v>
      </c>
    </row>
    <row r="3" spans="1:4" s="370" customFormat="1" ht="24.75" thickBot="1">
      <c r="A3" s="371" t="s">
        <v>146</v>
      </c>
      <c r="B3" s="372" t="s">
        <v>473</v>
      </c>
      <c r="C3" s="373" t="s">
        <v>41</v>
      </c>
      <c r="D3" s="373" t="s">
        <v>41</v>
      </c>
    </row>
    <row r="4" spans="1:4" s="374" customFormat="1" ht="15.75" customHeight="1" thickBot="1">
      <c r="A4" s="173"/>
      <c r="B4" s="173"/>
      <c r="C4" s="174"/>
      <c r="D4" s="174"/>
    </row>
    <row r="5" spans="1:4" ht="13.5" thickBot="1">
      <c r="A5" s="375" t="s">
        <v>147</v>
      </c>
      <c r="B5" s="376" t="s">
        <v>42</v>
      </c>
      <c r="C5" s="377" t="s">
        <v>467</v>
      </c>
      <c r="D5" s="377" t="s">
        <v>466</v>
      </c>
    </row>
    <row r="6" spans="1:4" s="382" customFormat="1" ht="12.75" customHeight="1" thickBot="1">
      <c r="A6" s="379" t="s">
        <v>423</v>
      </c>
      <c r="B6" s="380" t="s">
        <v>424</v>
      </c>
      <c r="C6" s="381" t="s">
        <v>425</v>
      </c>
      <c r="D6" s="381" t="s">
        <v>427</v>
      </c>
    </row>
    <row r="7" spans="1:4" s="382" customFormat="1" ht="15.75" customHeight="1" thickBot="1">
      <c r="A7" s="383"/>
      <c r="B7" s="384" t="s">
        <v>43</v>
      </c>
      <c r="C7" s="385"/>
      <c r="D7" s="385"/>
    </row>
    <row r="8" spans="1:4" s="388" customFormat="1" ht="12" customHeight="1" thickBot="1">
      <c r="A8" s="379" t="s">
        <v>7</v>
      </c>
      <c r="B8" s="386" t="s">
        <v>474</v>
      </c>
      <c r="C8" s="387">
        <f>SUM(C9:C19)</f>
        <v>0</v>
      </c>
      <c r="D8" s="387">
        <f>SUM(D9:D19)</f>
        <v>0</v>
      </c>
    </row>
    <row r="9" spans="1:4" s="388" customFormat="1" ht="12" customHeight="1">
      <c r="A9" s="389" t="s">
        <v>65</v>
      </c>
      <c r="B9" s="390" t="s">
        <v>224</v>
      </c>
      <c r="C9" s="391"/>
      <c r="D9" s="391"/>
    </row>
    <row r="10" spans="1:4" s="388" customFormat="1" ht="12" customHeight="1">
      <c r="A10" s="392" t="s">
        <v>66</v>
      </c>
      <c r="B10" s="393" t="s">
        <v>225</v>
      </c>
      <c r="C10" s="394"/>
      <c r="D10" s="394"/>
    </row>
    <row r="11" spans="1:4" s="388" customFormat="1" ht="12" customHeight="1">
      <c r="A11" s="392" t="s">
        <v>67</v>
      </c>
      <c r="B11" s="393" t="s">
        <v>226</v>
      </c>
      <c r="C11" s="394"/>
      <c r="D11" s="394"/>
    </row>
    <row r="12" spans="1:4" s="388" customFormat="1" ht="12" customHeight="1">
      <c r="A12" s="392" t="s">
        <v>68</v>
      </c>
      <c r="B12" s="393" t="s">
        <v>227</v>
      </c>
      <c r="C12" s="394"/>
      <c r="D12" s="394"/>
    </row>
    <row r="13" spans="1:4" s="388" customFormat="1" ht="12" customHeight="1">
      <c r="A13" s="392" t="s">
        <v>101</v>
      </c>
      <c r="B13" s="393" t="s">
        <v>228</v>
      </c>
      <c r="C13" s="394"/>
      <c r="D13" s="394"/>
    </row>
    <row r="14" spans="1:4" s="388" customFormat="1" ht="12" customHeight="1">
      <c r="A14" s="392" t="s">
        <v>69</v>
      </c>
      <c r="B14" s="393" t="s">
        <v>475</v>
      </c>
      <c r="C14" s="394"/>
      <c r="D14" s="394"/>
    </row>
    <row r="15" spans="1:4" s="388" customFormat="1" ht="12" customHeight="1">
      <c r="A15" s="392" t="s">
        <v>70</v>
      </c>
      <c r="B15" s="395" t="s">
        <v>476</v>
      </c>
      <c r="C15" s="394"/>
      <c r="D15" s="394"/>
    </row>
    <row r="16" spans="1:4" s="388" customFormat="1" ht="12" customHeight="1">
      <c r="A16" s="392" t="s">
        <v>77</v>
      </c>
      <c r="B16" s="393" t="s">
        <v>231</v>
      </c>
      <c r="C16" s="396"/>
      <c r="D16" s="396"/>
    </row>
    <row r="17" spans="1:4" s="397" customFormat="1" ht="12" customHeight="1">
      <c r="A17" s="392" t="s">
        <v>78</v>
      </c>
      <c r="B17" s="393" t="s">
        <v>232</v>
      </c>
      <c r="C17" s="394"/>
      <c r="D17" s="394"/>
    </row>
    <row r="18" spans="1:4" s="397" customFormat="1" ht="12" customHeight="1">
      <c r="A18" s="392" t="s">
        <v>79</v>
      </c>
      <c r="B18" s="393" t="s">
        <v>363</v>
      </c>
      <c r="C18" s="398"/>
      <c r="D18" s="398"/>
    </row>
    <row r="19" spans="1:4" s="397" customFormat="1" ht="12" customHeight="1" thickBot="1">
      <c r="A19" s="392" t="s">
        <v>80</v>
      </c>
      <c r="B19" s="395" t="s">
        <v>233</v>
      </c>
      <c r="C19" s="398"/>
      <c r="D19" s="398"/>
    </row>
    <row r="20" spans="1:4" s="388" customFormat="1" ht="12" customHeight="1" thickBot="1">
      <c r="A20" s="379" t="s">
        <v>8</v>
      </c>
      <c r="B20" s="386" t="s">
        <v>477</v>
      </c>
      <c r="C20" s="387">
        <f>SUM(C21:C23)</f>
        <v>0</v>
      </c>
      <c r="D20" s="387">
        <f>SUM(D21:D23)</f>
        <v>0</v>
      </c>
    </row>
    <row r="21" spans="1:4" s="397" customFormat="1" ht="12" customHeight="1">
      <c r="A21" s="392" t="s">
        <v>71</v>
      </c>
      <c r="B21" s="399" t="s">
        <v>201</v>
      </c>
      <c r="C21" s="394"/>
      <c r="D21" s="394"/>
    </row>
    <row r="22" spans="1:4" s="397" customFormat="1" ht="12" customHeight="1">
      <c r="A22" s="392" t="s">
        <v>72</v>
      </c>
      <c r="B22" s="393" t="s">
        <v>478</v>
      </c>
      <c r="C22" s="394"/>
      <c r="D22" s="394"/>
    </row>
    <row r="23" spans="1:4" s="397" customFormat="1" ht="12" customHeight="1">
      <c r="A23" s="392" t="s">
        <v>73</v>
      </c>
      <c r="B23" s="393" t="s">
        <v>479</v>
      </c>
      <c r="C23" s="394"/>
      <c r="D23" s="394"/>
    </row>
    <row r="24" spans="1:4" s="397" customFormat="1" ht="12" customHeight="1" thickBot="1">
      <c r="A24" s="392" t="s">
        <v>74</v>
      </c>
      <c r="B24" s="393" t="s">
        <v>480</v>
      </c>
      <c r="C24" s="394"/>
      <c r="D24" s="394"/>
    </row>
    <row r="25" spans="1:4" s="397" customFormat="1" ht="12" customHeight="1" thickBot="1">
      <c r="A25" s="379" t="s">
        <v>9</v>
      </c>
      <c r="B25" s="400" t="s">
        <v>118</v>
      </c>
      <c r="C25" s="401"/>
      <c r="D25" s="401"/>
    </row>
    <row r="26" spans="1:4" s="397" customFormat="1" ht="12" customHeight="1" thickBot="1">
      <c r="A26" s="379" t="s">
        <v>10</v>
      </c>
      <c r="B26" s="400" t="s">
        <v>481</v>
      </c>
      <c r="C26" s="387">
        <f>+C27+C28+C29</f>
        <v>0</v>
      </c>
      <c r="D26" s="387">
        <f>+D27+D28+D29</f>
        <v>0</v>
      </c>
    </row>
    <row r="27" spans="1:4" s="397" customFormat="1" ht="12" customHeight="1">
      <c r="A27" s="402" t="s">
        <v>211</v>
      </c>
      <c r="B27" s="399" t="s">
        <v>206</v>
      </c>
      <c r="C27" s="403"/>
      <c r="D27" s="403"/>
    </row>
    <row r="28" spans="1:4" s="397" customFormat="1" ht="12" customHeight="1">
      <c r="A28" s="402" t="s">
        <v>214</v>
      </c>
      <c r="B28" s="399" t="s">
        <v>478</v>
      </c>
      <c r="C28" s="394"/>
      <c r="D28" s="394"/>
    </row>
    <row r="29" spans="1:4" s="397" customFormat="1" ht="12" customHeight="1">
      <c r="A29" s="402" t="s">
        <v>215</v>
      </c>
      <c r="B29" s="393" t="s">
        <v>482</v>
      </c>
      <c r="C29" s="394"/>
      <c r="D29" s="394"/>
    </row>
    <row r="30" spans="1:4" s="397" customFormat="1" ht="12" customHeight="1" thickBot="1">
      <c r="A30" s="392" t="s">
        <v>216</v>
      </c>
      <c r="B30" s="404" t="s">
        <v>483</v>
      </c>
      <c r="C30" s="405"/>
      <c r="D30" s="405"/>
    </row>
    <row r="31" spans="1:4" s="397" customFormat="1" ht="12" customHeight="1" thickBot="1">
      <c r="A31" s="379" t="s">
        <v>11</v>
      </c>
      <c r="B31" s="400" t="s">
        <v>484</v>
      </c>
      <c r="C31" s="387">
        <f>+C32+C33+C34</f>
        <v>0</v>
      </c>
      <c r="D31" s="387">
        <f>+D32+D33+D34</f>
        <v>0</v>
      </c>
    </row>
    <row r="32" spans="1:4" s="397" customFormat="1" ht="12" customHeight="1">
      <c r="A32" s="402" t="s">
        <v>58</v>
      </c>
      <c r="B32" s="399" t="s">
        <v>238</v>
      </c>
      <c r="C32" s="403"/>
      <c r="D32" s="403"/>
    </row>
    <row r="33" spans="1:4" s="397" customFormat="1" ht="12" customHeight="1">
      <c r="A33" s="402" t="s">
        <v>59</v>
      </c>
      <c r="B33" s="393" t="s">
        <v>239</v>
      </c>
      <c r="C33" s="396"/>
      <c r="D33" s="396"/>
    </row>
    <row r="34" spans="1:4" s="397" customFormat="1" ht="12" customHeight="1" thickBot="1">
      <c r="A34" s="392" t="s">
        <v>60</v>
      </c>
      <c r="B34" s="404" t="s">
        <v>240</v>
      </c>
      <c r="C34" s="405"/>
      <c r="D34" s="405"/>
    </row>
    <row r="35" spans="1:4" s="388" customFormat="1" ht="12" customHeight="1" thickBot="1">
      <c r="A35" s="379" t="s">
        <v>12</v>
      </c>
      <c r="B35" s="400" t="s">
        <v>326</v>
      </c>
      <c r="C35" s="401"/>
      <c r="D35" s="401"/>
    </row>
    <row r="36" spans="1:4" s="388" customFormat="1" ht="12" customHeight="1" thickBot="1">
      <c r="A36" s="379" t="s">
        <v>13</v>
      </c>
      <c r="B36" s="400" t="s">
        <v>485</v>
      </c>
      <c r="C36" s="406"/>
      <c r="D36" s="406">
        <v>0</v>
      </c>
    </row>
    <row r="37" spans="1:4" s="388" customFormat="1" ht="12" customHeight="1" thickBot="1">
      <c r="A37" s="379" t="s">
        <v>14</v>
      </c>
      <c r="B37" s="400" t="s">
        <v>486</v>
      </c>
      <c r="C37" s="407">
        <f>+C8+C20+C25+C26+C31+C35+C36</f>
        <v>0</v>
      </c>
      <c r="D37" s="407">
        <f>+D8+D20+D25+D26+D31+D35+D36</f>
        <v>0</v>
      </c>
    </row>
    <row r="38" spans="1:4" s="388" customFormat="1" ht="12" customHeight="1" thickBot="1">
      <c r="A38" s="408" t="s">
        <v>15</v>
      </c>
      <c r="B38" s="400" t="s">
        <v>487</v>
      </c>
      <c r="C38" s="407">
        <f>SUM(C39:C41)</f>
        <v>15018000</v>
      </c>
      <c r="D38" s="407">
        <f>+D39+D40+D41</f>
        <v>15510354</v>
      </c>
    </row>
    <row r="39" spans="1:4" s="388" customFormat="1" ht="12" customHeight="1">
      <c r="A39" s="402" t="s">
        <v>488</v>
      </c>
      <c r="B39" s="399" t="s">
        <v>179</v>
      </c>
      <c r="C39" s="403"/>
      <c r="D39" s="403">
        <v>425195</v>
      </c>
    </row>
    <row r="40" spans="1:4" s="388" customFormat="1" ht="12" customHeight="1">
      <c r="A40" s="402" t="s">
        <v>489</v>
      </c>
      <c r="B40" s="393" t="s">
        <v>490</v>
      </c>
      <c r="C40" s="396"/>
      <c r="D40" s="396"/>
    </row>
    <row r="41" spans="1:4" s="397" customFormat="1" ht="12" customHeight="1" thickBot="1">
      <c r="A41" s="392" t="s">
        <v>491</v>
      </c>
      <c r="B41" s="404" t="s">
        <v>492</v>
      </c>
      <c r="C41" s="405">
        <v>15018000</v>
      </c>
      <c r="D41" s="405">
        <v>15085159</v>
      </c>
    </row>
    <row r="42" spans="1:4" s="397" customFormat="1" ht="15" customHeight="1" thickBot="1">
      <c r="A42" s="408" t="s">
        <v>16</v>
      </c>
      <c r="B42" s="409" t="s">
        <v>493</v>
      </c>
      <c r="C42" s="407">
        <f>+C37+C38</f>
        <v>15018000</v>
      </c>
      <c r="D42" s="407">
        <f>+D37+D38</f>
        <v>15510354</v>
      </c>
    </row>
    <row r="43" spans="1:4" s="397" customFormat="1" ht="15" customHeight="1">
      <c r="A43" s="178"/>
      <c r="B43" s="179"/>
      <c r="C43" s="275"/>
      <c r="D43" s="275"/>
    </row>
    <row r="44" spans="1:4" ht="13.5" thickBot="1">
      <c r="A44" s="410"/>
      <c r="B44" s="411"/>
      <c r="C44" s="412"/>
      <c r="D44" s="412"/>
    </row>
    <row r="45" spans="1:4" s="382" customFormat="1" ht="16.5" customHeight="1" thickBot="1">
      <c r="A45" s="413"/>
      <c r="B45" s="414" t="s">
        <v>44</v>
      </c>
      <c r="C45" s="407"/>
      <c r="D45" s="407"/>
    </row>
    <row r="46" spans="1:4" s="415" customFormat="1" ht="12" customHeight="1" thickBot="1">
      <c r="A46" s="379" t="s">
        <v>7</v>
      </c>
      <c r="B46" s="400" t="s">
        <v>494</v>
      </c>
      <c r="C46" s="387">
        <f>SUM(C47:C51)</f>
        <v>14383000</v>
      </c>
      <c r="D46" s="387">
        <f>SUM(D47:D51)</f>
        <v>14875354</v>
      </c>
    </row>
    <row r="47" spans="1:4" ht="12" customHeight="1">
      <c r="A47" s="392" t="s">
        <v>65</v>
      </c>
      <c r="B47" s="399" t="s">
        <v>37</v>
      </c>
      <c r="C47" s="403">
        <v>10463000</v>
      </c>
      <c r="D47" s="403">
        <v>10719200</v>
      </c>
    </row>
    <row r="48" spans="1:4" ht="12" customHeight="1">
      <c r="A48" s="392" t="s">
        <v>66</v>
      </c>
      <c r="B48" s="393" t="s">
        <v>127</v>
      </c>
      <c r="C48" s="394">
        <v>2000000</v>
      </c>
      <c r="D48" s="394">
        <v>2045959</v>
      </c>
    </row>
    <row r="49" spans="1:4" ht="12" customHeight="1">
      <c r="A49" s="392" t="s">
        <v>67</v>
      </c>
      <c r="B49" s="393" t="s">
        <v>93</v>
      </c>
      <c r="C49" s="394">
        <v>1920000</v>
      </c>
      <c r="D49" s="394">
        <v>2110195</v>
      </c>
    </row>
    <row r="50" spans="1:4" ht="12" customHeight="1">
      <c r="A50" s="392" t="s">
        <v>68</v>
      </c>
      <c r="B50" s="393" t="s">
        <v>128</v>
      </c>
      <c r="C50" s="394"/>
      <c r="D50" s="394"/>
    </row>
    <row r="51" spans="1:4" ht="12" customHeight="1" thickBot="1">
      <c r="A51" s="392" t="s">
        <v>101</v>
      </c>
      <c r="B51" s="393" t="s">
        <v>129</v>
      </c>
      <c r="C51" s="394"/>
      <c r="D51" s="394"/>
    </row>
    <row r="52" spans="1:4" ht="12" customHeight="1" thickBot="1">
      <c r="A52" s="379" t="s">
        <v>8</v>
      </c>
      <c r="B52" s="400" t="s">
        <v>495</v>
      </c>
      <c r="C52" s="387">
        <f>SUM(C53:C55)</f>
        <v>635000</v>
      </c>
      <c r="D52" s="387">
        <f>SUM(D53:D55)</f>
        <v>635000</v>
      </c>
    </row>
    <row r="53" spans="1:4" s="415" customFormat="1" ht="12" customHeight="1">
      <c r="A53" s="392" t="s">
        <v>71</v>
      </c>
      <c r="B53" s="399" t="s">
        <v>170</v>
      </c>
      <c r="C53" s="403">
        <v>635000</v>
      </c>
      <c r="D53" s="403">
        <v>635000</v>
      </c>
    </row>
    <row r="54" spans="1:4" ht="12" customHeight="1">
      <c r="A54" s="392" t="s">
        <v>72</v>
      </c>
      <c r="B54" s="393" t="s">
        <v>131</v>
      </c>
      <c r="C54" s="394"/>
      <c r="D54" s="394"/>
    </row>
    <row r="55" spans="1:4" ht="12" customHeight="1">
      <c r="A55" s="392" t="s">
        <v>73</v>
      </c>
      <c r="B55" s="393" t="s">
        <v>496</v>
      </c>
      <c r="C55" s="394"/>
      <c r="D55" s="394"/>
    </row>
    <row r="56" spans="1:4" ht="12" customHeight="1" thickBot="1">
      <c r="A56" s="392" t="s">
        <v>74</v>
      </c>
      <c r="B56" s="393" t="s">
        <v>497</v>
      </c>
      <c r="C56" s="394"/>
      <c r="D56" s="394"/>
    </row>
    <row r="57" spans="1:4" ht="12" customHeight="1" thickBot="1">
      <c r="A57" s="379" t="s">
        <v>9</v>
      </c>
      <c r="B57" s="400" t="s">
        <v>498</v>
      </c>
      <c r="C57" s="401"/>
      <c r="D57" s="401"/>
    </row>
    <row r="58" spans="1:4" ht="15" customHeight="1" thickBot="1">
      <c r="A58" s="379" t="s">
        <v>10</v>
      </c>
      <c r="B58" s="416" t="s">
        <v>499</v>
      </c>
      <c r="C58" s="387">
        <f>+C46+C52+C57</f>
        <v>15018000</v>
      </c>
      <c r="D58" s="387">
        <f>+D46+D52+D57</f>
        <v>15510354</v>
      </c>
    </row>
    <row r="59" spans="3:4" ht="13.5" thickBot="1">
      <c r="C59" s="418"/>
      <c r="D59" s="418"/>
    </row>
    <row r="60" spans="1:4" ht="15" customHeight="1" thickBot="1">
      <c r="A60" s="419" t="s">
        <v>449</v>
      </c>
      <c r="B60" s="420"/>
      <c r="C60" s="421">
        <v>3</v>
      </c>
      <c r="D60" s="421">
        <v>3</v>
      </c>
    </row>
    <row r="61" spans="1:4" ht="14.25" customHeight="1" thickBot="1">
      <c r="A61" s="419" t="s">
        <v>148</v>
      </c>
      <c r="B61" s="420"/>
      <c r="C61" s="421">
        <v>0</v>
      </c>
      <c r="D61" s="42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workbookViewId="0" topLeftCell="A1">
      <selection activeCell="N18" sqref="N18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78" t="s">
        <v>2</v>
      </c>
      <c r="B1" s="478"/>
      <c r="C1" s="478"/>
      <c r="D1" s="478"/>
      <c r="E1" s="478"/>
      <c r="F1" s="478"/>
      <c r="G1" s="478"/>
    </row>
    <row r="3" spans="1:7" s="111" customFormat="1" ht="27" customHeight="1">
      <c r="A3" s="109" t="s">
        <v>149</v>
      </c>
      <c r="B3" s="110"/>
      <c r="C3" s="477" t="s">
        <v>150</v>
      </c>
      <c r="D3" s="477"/>
      <c r="E3" s="477"/>
      <c r="F3" s="477"/>
      <c r="G3" s="477"/>
    </row>
    <row r="4" spans="1:7" s="111" customFormat="1" ht="15.75">
      <c r="A4" s="110"/>
      <c r="B4" s="110"/>
      <c r="C4" s="110"/>
      <c r="D4" s="110"/>
      <c r="E4" s="110"/>
      <c r="F4" s="110"/>
      <c r="G4" s="110"/>
    </row>
    <row r="5" spans="1:7" s="111" customFormat="1" ht="24.75" customHeight="1">
      <c r="A5" s="109" t="s">
        <v>151</v>
      </c>
      <c r="B5" s="110"/>
      <c r="C5" s="477" t="s">
        <v>150</v>
      </c>
      <c r="D5" s="477"/>
      <c r="E5" s="477"/>
      <c r="F5" s="477"/>
      <c r="G5" s="110"/>
    </row>
    <row r="6" spans="1:7" s="112" customFormat="1" ht="12.75">
      <c r="A6" s="155"/>
      <c r="B6" s="155"/>
      <c r="C6" s="155"/>
      <c r="D6" s="155"/>
      <c r="E6" s="155"/>
      <c r="F6" s="155"/>
      <c r="G6" s="155"/>
    </row>
    <row r="7" spans="1:7" s="113" customFormat="1" ht="15" customHeight="1">
      <c r="A7" s="201" t="s">
        <v>468</v>
      </c>
      <c r="B7" s="200"/>
      <c r="C7" s="200"/>
      <c r="D7" s="186"/>
      <c r="E7" s="186"/>
      <c r="F7" s="186"/>
      <c r="G7" s="186"/>
    </row>
    <row r="8" spans="1:7" s="113" customFormat="1" ht="15" customHeight="1" thickBot="1">
      <c r="A8" s="201" t="s">
        <v>152</v>
      </c>
      <c r="B8" s="186"/>
      <c r="C8" s="186"/>
      <c r="D8" s="186"/>
      <c r="E8" s="186"/>
      <c r="F8" s="186"/>
      <c r="G8" s="186"/>
    </row>
    <row r="9" spans="1:7" s="58" customFormat="1" ht="42" customHeight="1" thickBot="1">
      <c r="A9" s="147" t="s">
        <v>5</v>
      </c>
      <c r="B9" s="148" t="s">
        <v>153</v>
      </c>
      <c r="C9" s="148" t="s">
        <v>154</v>
      </c>
      <c r="D9" s="148" t="s">
        <v>155</v>
      </c>
      <c r="E9" s="148" t="s">
        <v>156</v>
      </c>
      <c r="F9" s="148" t="s">
        <v>157</v>
      </c>
      <c r="G9" s="149" t="s">
        <v>40</v>
      </c>
    </row>
    <row r="10" spans="1:7" ht="24" customHeight="1">
      <c r="A10" s="187" t="s">
        <v>7</v>
      </c>
      <c r="B10" s="153" t="s">
        <v>158</v>
      </c>
      <c r="C10" s="114"/>
      <c r="D10" s="114"/>
      <c r="E10" s="114"/>
      <c r="F10" s="114"/>
      <c r="G10" s="188">
        <f>SUM(C10:F10)</f>
        <v>0</v>
      </c>
    </row>
    <row r="11" spans="1:7" ht="24" customHeight="1">
      <c r="A11" s="189" t="s">
        <v>8</v>
      </c>
      <c r="B11" s="154" t="s">
        <v>159</v>
      </c>
      <c r="C11" s="115"/>
      <c r="D11" s="115"/>
      <c r="E11" s="115"/>
      <c r="F11" s="115"/>
      <c r="G11" s="190">
        <f aca="true" t="shared" si="0" ref="G11:G16">SUM(C11:F11)</f>
        <v>0</v>
      </c>
    </row>
    <row r="12" spans="1:7" ht="24" customHeight="1">
      <c r="A12" s="189" t="s">
        <v>9</v>
      </c>
      <c r="B12" s="154" t="s">
        <v>160</v>
      </c>
      <c r="C12" s="115"/>
      <c r="D12" s="115"/>
      <c r="E12" s="115"/>
      <c r="F12" s="115"/>
      <c r="G12" s="190">
        <f t="shared" si="0"/>
        <v>0</v>
      </c>
    </row>
    <row r="13" spans="1:7" ht="24" customHeight="1">
      <c r="A13" s="189" t="s">
        <v>10</v>
      </c>
      <c r="B13" s="154" t="s">
        <v>161</v>
      </c>
      <c r="C13" s="115"/>
      <c r="D13" s="115"/>
      <c r="E13" s="115"/>
      <c r="F13" s="115"/>
      <c r="G13" s="190">
        <f t="shared" si="0"/>
        <v>0</v>
      </c>
    </row>
    <row r="14" spans="1:7" ht="24" customHeight="1">
      <c r="A14" s="189" t="s">
        <v>11</v>
      </c>
      <c r="B14" s="154" t="s">
        <v>162</v>
      </c>
      <c r="C14" s="115"/>
      <c r="D14" s="115"/>
      <c r="E14" s="115"/>
      <c r="F14" s="115"/>
      <c r="G14" s="190">
        <f t="shared" si="0"/>
        <v>0</v>
      </c>
    </row>
    <row r="15" spans="1:7" ht="24" customHeight="1" thickBot="1">
      <c r="A15" s="191" t="s">
        <v>12</v>
      </c>
      <c r="B15" s="192" t="s">
        <v>163</v>
      </c>
      <c r="C15" s="116"/>
      <c r="D15" s="116"/>
      <c r="E15" s="116"/>
      <c r="F15" s="116"/>
      <c r="G15" s="193">
        <f t="shared" si="0"/>
        <v>0</v>
      </c>
    </row>
    <row r="16" spans="1:7" s="117" customFormat="1" ht="24" customHeight="1" thickBot="1">
      <c r="A16" s="194" t="s">
        <v>13</v>
      </c>
      <c r="B16" s="195" t="s">
        <v>40</v>
      </c>
      <c r="C16" s="196">
        <f>SUM(C10:C15)</f>
        <v>0</v>
      </c>
      <c r="D16" s="196">
        <f>SUM(D10:D15)</f>
        <v>0</v>
      </c>
      <c r="E16" s="196">
        <f>SUM(E10:E15)</f>
        <v>0</v>
      </c>
      <c r="F16" s="196">
        <f>SUM(F10:F15)</f>
        <v>0</v>
      </c>
      <c r="G16" s="197">
        <f t="shared" si="0"/>
        <v>0</v>
      </c>
    </row>
    <row r="17" spans="1:7" s="112" customFormat="1" ht="12.75">
      <c r="A17" s="155"/>
      <c r="B17" s="155"/>
      <c r="C17" s="155"/>
      <c r="D17" s="155"/>
      <c r="E17" s="155"/>
      <c r="F17" s="155"/>
      <c r="G17" s="155"/>
    </row>
    <row r="18" spans="1:7" s="112" customFormat="1" ht="12.75">
      <c r="A18" s="155"/>
      <c r="B18" s="155"/>
      <c r="C18" s="155"/>
      <c r="D18" s="155"/>
      <c r="E18" s="155"/>
      <c r="F18" s="155"/>
      <c r="G18" s="155"/>
    </row>
    <row r="19" spans="1:7" s="112" customFormat="1" ht="12.75">
      <c r="A19" s="155"/>
      <c r="B19" s="155"/>
      <c r="C19" s="155"/>
      <c r="D19" s="155"/>
      <c r="E19" s="155"/>
      <c r="F19" s="155"/>
      <c r="G19" s="155"/>
    </row>
    <row r="20" spans="1:7" s="112" customFormat="1" ht="15.75">
      <c r="A20" s="111" t="str">
        <f>+CONCATENATE("......................, ",LEFT(ÖSSZEFÜGGÉSEK!A5,4),". .......................... hó ..... nap")</f>
        <v>......................, 2019. .......................... hó ..... nap</v>
      </c>
      <c r="B20" s="155"/>
      <c r="C20" s="155"/>
      <c r="D20" s="155"/>
      <c r="E20" s="155"/>
      <c r="F20" s="155"/>
      <c r="G20" s="155"/>
    </row>
    <row r="21" spans="1:7" s="112" customFormat="1" ht="12.75">
      <c r="A21" s="155"/>
      <c r="B21" s="155"/>
      <c r="C21" s="155"/>
      <c r="D21" s="155"/>
      <c r="E21" s="155"/>
      <c r="F21" s="155"/>
      <c r="G21" s="155"/>
    </row>
    <row r="22" spans="1:7" ht="12.75">
      <c r="A22" s="155"/>
      <c r="B22" s="155"/>
      <c r="C22" s="155"/>
      <c r="D22" s="155"/>
      <c r="E22" s="155"/>
      <c r="F22" s="155"/>
      <c r="G22" s="155"/>
    </row>
    <row r="23" spans="1:7" ht="12.75">
      <c r="A23" s="155"/>
      <c r="B23" s="155"/>
      <c r="C23" s="112"/>
      <c r="D23" s="112"/>
      <c r="E23" s="112"/>
      <c r="F23" s="112"/>
      <c r="G23" s="155"/>
    </row>
    <row r="24" spans="1:7" ht="13.5">
      <c r="A24" s="155"/>
      <c r="B24" s="155"/>
      <c r="C24" s="198"/>
      <c r="D24" s="199" t="s">
        <v>164</v>
      </c>
      <c r="E24" s="199"/>
      <c r="F24" s="198"/>
      <c r="G24" s="155"/>
    </row>
    <row r="25" spans="3:6" ht="13.5">
      <c r="C25" s="118"/>
      <c r="D25" s="119"/>
      <c r="E25" s="119"/>
      <c r="F25" s="118"/>
    </row>
    <row r="26" spans="3:6" ht="13.5">
      <c r="C26" s="118"/>
      <c r="D26" s="119"/>
      <c r="E26" s="119"/>
      <c r="F26" s="11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 10/2019. (IX.26.)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200" workbookViewId="0" topLeftCell="A1">
      <selection activeCell="C6" sqref="C6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4" width="21.625" style="279" customWidth="1"/>
    <col min="5" max="16384" width="9.375" style="301" customWidth="1"/>
  </cols>
  <sheetData>
    <row r="1" spans="1:4" ht="15.75" customHeight="1">
      <c r="A1" s="432" t="s">
        <v>4</v>
      </c>
      <c r="B1" s="432"/>
      <c r="C1" s="432"/>
      <c r="D1" s="301"/>
    </row>
    <row r="2" spans="1:4" ht="15.75" customHeight="1">
      <c r="A2" s="363"/>
      <c r="B2" s="363"/>
      <c r="C2" s="363"/>
      <c r="D2" s="363"/>
    </row>
    <row r="3" spans="1:4" ht="15.75" customHeight="1">
      <c r="A3" s="363"/>
      <c r="B3" s="363"/>
      <c r="C3" s="363"/>
      <c r="D3" s="363"/>
    </row>
    <row r="4" spans="1:4" ht="15.75" customHeight="1" thickBot="1">
      <c r="A4" s="431" t="s">
        <v>105</v>
      </c>
      <c r="B4" s="431"/>
      <c r="C4" s="219"/>
      <c r="D4" s="219" t="s">
        <v>462</v>
      </c>
    </row>
    <row r="5" spans="1:4" ht="37.5" customHeight="1" thickBot="1">
      <c r="A5" s="21" t="s">
        <v>53</v>
      </c>
      <c r="B5" s="22" t="s">
        <v>6</v>
      </c>
      <c r="C5" s="30" t="s">
        <v>502</v>
      </c>
      <c r="D5" s="30" t="s">
        <v>503</v>
      </c>
    </row>
    <row r="6" spans="1:4" s="302" customFormat="1" ht="12" customHeight="1" thickBot="1">
      <c r="A6" s="296" t="s">
        <v>423</v>
      </c>
      <c r="B6" s="297" t="s">
        <v>424</v>
      </c>
      <c r="C6" s="298" t="s">
        <v>425</v>
      </c>
      <c r="D6" s="298" t="s">
        <v>425</v>
      </c>
    </row>
    <row r="7" spans="1:4" s="303" customFormat="1" ht="12" customHeight="1" thickBot="1">
      <c r="A7" s="18" t="s">
        <v>7</v>
      </c>
      <c r="B7" s="19" t="s">
        <v>195</v>
      </c>
      <c r="C7" s="209">
        <f>+C8+C9+C10+C11+C12+C13</f>
        <v>40798828</v>
      </c>
      <c r="D7" s="209">
        <f>+D8+D9+D10+D11+D12+D13</f>
        <v>40865987</v>
      </c>
    </row>
    <row r="8" spans="1:4" s="303" customFormat="1" ht="12" customHeight="1">
      <c r="A8" s="13" t="s">
        <v>65</v>
      </c>
      <c r="B8" s="304" t="s">
        <v>196</v>
      </c>
      <c r="C8" s="212">
        <v>13750281</v>
      </c>
      <c r="D8" s="212">
        <v>13817440</v>
      </c>
    </row>
    <row r="9" spans="1:4" s="303" customFormat="1" ht="12" customHeight="1">
      <c r="A9" s="12" t="s">
        <v>66</v>
      </c>
      <c r="B9" s="305" t="s">
        <v>197</v>
      </c>
      <c r="C9" s="211">
        <v>16119149</v>
      </c>
      <c r="D9" s="211">
        <v>16119149</v>
      </c>
    </row>
    <row r="10" spans="1:4" s="303" customFormat="1" ht="12" customHeight="1">
      <c r="A10" s="12" t="s">
        <v>67</v>
      </c>
      <c r="B10" s="305" t="s">
        <v>198</v>
      </c>
      <c r="C10" s="211">
        <v>9129398</v>
      </c>
      <c r="D10" s="211">
        <v>9129398</v>
      </c>
    </row>
    <row r="11" spans="1:4" s="303" customFormat="1" ht="12" customHeight="1">
      <c r="A11" s="12" t="s">
        <v>68</v>
      </c>
      <c r="B11" s="305" t="s">
        <v>199</v>
      </c>
      <c r="C11" s="211">
        <v>1800000</v>
      </c>
      <c r="D11" s="211">
        <v>1800000</v>
      </c>
    </row>
    <row r="12" spans="1:4" s="303" customFormat="1" ht="12" customHeight="1">
      <c r="A12" s="12" t="s">
        <v>101</v>
      </c>
      <c r="B12" s="205" t="s">
        <v>359</v>
      </c>
      <c r="C12" s="211"/>
      <c r="D12" s="211">
        <v>0</v>
      </c>
    </row>
    <row r="13" spans="1:4" s="303" customFormat="1" ht="12" customHeight="1" thickBot="1">
      <c r="A13" s="14" t="s">
        <v>69</v>
      </c>
      <c r="B13" s="206" t="s">
        <v>360</v>
      </c>
      <c r="C13" s="211"/>
      <c r="D13" s="211"/>
    </row>
    <row r="14" spans="1:4" s="303" customFormat="1" ht="12" customHeight="1" thickBot="1">
      <c r="A14" s="18" t="s">
        <v>8</v>
      </c>
      <c r="B14" s="204" t="s">
        <v>200</v>
      </c>
      <c r="C14" s="209">
        <f>+C15+C16+C17+C18+C19</f>
        <v>1610625</v>
      </c>
      <c r="D14" s="209">
        <f>+D15+D16+D17+D18+D19</f>
        <v>5189775</v>
      </c>
    </row>
    <row r="15" spans="1:4" s="303" customFormat="1" ht="12" customHeight="1">
      <c r="A15" s="13" t="s">
        <v>71</v>
      </c>
      <c r="B15" s="304" t="s">
        <v>201</v>
      </c>
      <c r="C15" s="212"/>
      <c r="D15" s="212"/>
    </row>
    <row r="16" spans="1:4" s="303" customFormat="1" ht="12" customHeight="1">
      <c r="A16" s="12" t="s">
        <v>72</v>
      </c>
      <c r="B16" s="305" t="s">
        <v>202</v>
      </c>
      <c r="C16" s="211"/>
      <c r="D16" s="211"/>
    </row>
    <row r="17" spans="1:4" s="303" customFormat="1" ht="12" customHeight="1">
      <c r="A17" s="12" t="s">
        <v>73</v>
      </c>
      <c r="B17" s="305" t="s">
        <v>351</v>
      </c>
      <c r="C17" s="211"/>
      <c r="D17" s="211"/>
    </row>
    <row r="18" spans="1:4" s="303" customFormat="1" ht="12" customHeight="1">
      <c r="A18" s="12" t="s">
        <v>74</v>
      </c>
      <c r="B18" s="305" t="s">
        <v>352</v>
      </c>
      <c r="C18" s="211"/>
      <c r="D18" s="211"/>
    </row>
    <row r="19" spans="1:4" s="303" customFormat="1" ht="12" customHeight="1">
      <c r="A19" s="12" t="s">
        <v>75</v>
      </c>
      <c r="B19" s="305" t="s">
        <v>203</v>
      </c>
      <c r="C19" s="211">
        <v>1610625</v>
      </c>
      <c r="D19" s="211">
        <v>5189775</v>
      </c>
    </row>
    <row r="20" spans="1:4" s="303" customFormat="1" ht="12" customHeight="1" thickBot="1">
      <c r="A20" s="14" t="s">
        <v>81</v>
      </c>
      <c r="B20" s="206" t="s">
        <v>204</v>
      </c>
      <c r="C20" s="213"/>
      <c r="D20" s="213"/>
    </row>
    <row r="21" spans="1:4" s="303" customFormat="1" ht="12" customHeight="1" thickBot="1">
      <c r="A21" s="18" t="s">
        <v>9</v>
      </c>
      <c r="B21" s="19" t="s">
        <v>205</v>
      </c>
      <c r="C21" s="209">
        <f>+C22+C23+C24+C25+C26</f>
        <v>5122227</v>
      </c>
      <c r="D21" s="209">
        <f>+D22+D23+D24+D25+D26</f>
        <v>5122227</v>
      </c>
    </row>
    <row r="22" spans="1:4" s="303" customFormat="1" ht="12" customHeight="1">
      <c r="A22" s="13" t="s">
        <v>54</v>
      </c>
      <c r="B22" s="304" t="s">
        <v>206</v>
      </c>
      <c r="C22" s="212"/>
      <c r="D22" s="212"/>
    </row>
    <row r="23" spans="1:4" s="303" customFormat="1" ht="12" customHeight="1">
      <c r="A23" s="12" t="s">
        <v>55</v>
      </c>
      <c r="B23" s="305" t="s">
        <v>207</v>
      </c>
      <c r="C23" s="211"/>
      <c r="D23" s="211"/>
    </row>
    <row r="24" spans="1:4" s="303" customFormat="1" ht="12" customHeight="1">
      <c r="A24" s="12" t="s">
        <v>56</v>
      </c>
      <c r="B24" s="305" t="s">
        <v>353</v>
      </c>
      <c r="C24" s="211"/>
      <c r="D24" s="211"/>
    </row>
    <row r="25" spans="1:4" s="303" customFormat="1" ht="12" customHeight="1">
      <c r="A25" s="12" t="s">
        <v>57</v>
      </c>
      <c r="B25" s="305" t="s">
        <v>354</v>
      </c>
      <c r="C25" s="211"/>
      <c r="D25" s="211"/>
    </row>
    <row r="26" spans="1:4" s="303" customFormat="1" ht="12" customHeight="1">
      <c r="A26" s="12" t="s">
        <v>115</v>
      </c>
      <c r="B26" s="305" t="s">
        <v>208</v>
      </c>
      <c r="C26" s="211">
        <v>5122227</v>
      </c>
      <c r="D26" s="211">
        <v>5122227</v>
      </c>
    </row>
    <row r="27" spans="1:4" s="303" customFormat="1" ht="12" customHeight="1" thickBot="1">
      <c r="A27" s="14" t="s">
        <v>116</v>
      </c>
      <c r="B27" s="306" t="s">
        <v>209</v>
      </c>
      <c r="C27" s="213"/>
      <c r="D27" s="213"/>
    </row>
    <row r="28" spans="1:4" s="303" customFormat="1" ht="12" customHeight="1" thickBot="1">
      <c r="A28" s="18" t="s">
        <v>117</v>
      </c>
      <c r="B28" s="19" t="s">
        <v>210</v>
      </c>
      <c r="C28" s="215">
        <f>+C29+C33+C34+C35</f>
        <v>2300000</v>
      </c>
      <c r="D28" s="215">
        <f>+D29+D33+D34+D35</f>
        <v>2300000</v>
      </c>
    </row>
    <row r="29" spans="1:4" s="303" customFormat="1" ht="12" customHeight="1">
      <c r="A29" s="13" t="s">
        <v>211</v>
      </c>
      <c r="B29" s="304" t="s">
        <v>366</v>
      </c>
      <c r="C29" s="299">
        <f>SUM(C30:C32)</f>
        <v>2000000</v>
      </c>
      <c r="D29" s="299">
        <f>SUM(D30:D32)</f>
        <v>2000000</v>
      </c>
    </row>
    <row r="30" spans="1:4" s="303" customFormat="1" ht="12" customHeight="1">
      <c r="A30" s="12" t="s">
        <v>212</v>
      </c>
      <c r="B30" s="305" t="s">
        <v>217</v>
      </c>
      <c r="C30" s="211">
        <v>500000</v>
      </c>
      <c r="D30" s="211">
        <v>500000</v>
      </c>
    </row>
    <row r="31" spans="1:4" s="303" customFormat="1" ht="12" customHeight="1">
      <c r="A31" s="12" t="s">
        <v>213</v>
      </c>
      <c r="B31" s="305" t="s">
        <v>218</v>
      </c>
      <c r="C31" s="211"/>
      <c r="D31" s="211"/>
    </row>
    <row r="32" spans="1:4" s="303" customFormat="1" ht="12" customHeight="1">
      <c r="A32" s="12" t="s">
        <v>364</v>
      </c>
      <c r="B32" s="350" t="s">
        <v>365</v>
      </c>
      <c r="C32" s="211">
        <v>1500000</v>
      </c>
      <c r="D32" s="211">
        <v>1500000</v>
      </c>
    </row>
    <row r="33" spans="1:4" s="303" customFormat="1" ht="12" customHeight="1">
      <c r="A33" s="12" t="s">
        <v>214</v>
      </c>
      <c r="B33" s="305" t="s">
        <v>219</v>
      </c>
      <c r="C33" s="211">
        <v>300000</v>
      </c>
      <c r="D33" s="211">
        <v>300000</v>
      </c>
    </row>
    <row r="34" spans="1:4" s="303" customFormat="1" ht="12" customHeight="1">
      <c r="A34" s="12" t="s">
        <v>215</v>
      </c>
      <c r="B34" s="305" t="s">
        <v>220</v>
      </c>
      <c r="C34" s="211"/>
      <c r="D34" s="211"/>
    </row>
    <row r="35" spans="1:4" s="303" customFormat="1" ht="12" customHeight="1" thickBot="1">
      <c r="A35" s="14" t="s">
        <v>216</v>
      </c>
      <c r="B35" s="306" t="s">
        <v>221</v>
      </c>
      <c r="C35" s="213"/>
      <c r="D35" s="213"/>
    </row>
    <row r="36" spans="1:4" s="303" customFormat="1" ht="12" customHeight="1" thickBot="1">
      <c r="A36" s="18" t="s">
        <v>11</v>
      </c>
      <c r="B36" s="19" t="s">
        <v>361</v>
      </c>
      <c r="C36" s="209">
        <f>SUM(C37:C47)</f>
        <v>182040</v>
      </c>
      <c r="D36" s="209">
        <f>SUM(D37:D47)</f>
        <v>3176942</v>
      </c>
    </row>
    <row r="37" spans="1:4" s="303" customFormat="1" ht="12" customHeight="1">
      <c r="A37" s="13" t="s">
        <v>58</v>
      </c>
      <c r="B37" s="304" t="s">
        <v>224</v>
      </c>
      <c r="C37" s="212"/>
      <c r="D37" s="212"/>
    </row>
    <row r="38" spans="1:4" s="303" customFormat="1" ht="12" customHeight="1">
      <c r="A38" s="12" t="s">
        <v>59</v>
      </c>
      <c r="B38" s="305" t="s">
        <v>225</v>
      </c>
      <c r="C38" s="211">
        <v>182040</v>
      </c>
      <c r="D38" s="211">
        <v>2540231</v>
      </c>
    </row>
    <row r="39" spans="1:4" s="303" customFormat="1" ht="12" customHeight="1">
      <c r="A39" s="12" t="s">
        <v>60</v>
      </c>
      <c r="B39" s="305" t="s">
        <v>226</v>
      </c>
      <c r="C39" s="211"/>
      <c r="D39" s="211"/>
    </row>
    <row r="40" spans="1:4" s="303" customFormat="1" ht="12" customHeight="1">
      <c r="A40" s="12" t="s">
        <v>119</v>
      </c>
      <c r="B40" s="305" t="s">
        <v>227</v>
      </c>
      <c r="C40" s="211"/>
      <c r="D40" s="211"/>
    </row>
    <row r="41" spans="1:4" s="303" customFormat="1" ht="12" customHeight="1">
      <c r="A41" s="12" t="s">
        <v>120</v>
      </c>
      <c r="B41" s="305" t="s">
        <v>228</v>
      </c>
      <c r="C41" s="211"/>
      <c r="D41" s="211"/>
    </row>
    <row r="42" spans="1:4" s="303" customFormat="1" ht="12" customHeight="1">
      <c r="A42" s="12" t="s">
        <v>121</v>
      </c>
      <c r="B42" s="305" t="s">
        <v>229</v>
      </c>
      <c r="C42" s="211"/>
      <c r="D42" s="211">
        <v>636711</v>
      </c>
    </row>
    <row r="43" spans="1:4" s="303" customFormat="1" ht="12" customHeight="1">
      <c r="A43" s="12" t="s">
        <v>122</v>
      </c>
      <c r="B43" s="305" t="s">
        <v>230</v>
      </c>
      <c r="C43" s="211"/>
      <c r="D43" s="211"/>
    </row>
    <row r="44" spans="1:4" s="303" customFormat="1" ht="12" customHeight="1">
      <c r="A44" s="12" t="s">
        <v>123</v>
      </c>
      <c r="B44" s="305" t="s">
        <v>231</v>
      </c>
      <c r="C44" s="211"/>
      <c r="D44" s="211"/>
    </row>
    <row r="45" spans="1:4" s="303" customFormat="1" ht="12" customHeight="1">
      <c r="A45" s="12" t="s">
        <v>222</v>
      </c>
      <c r="B45" s="305" t="s">
        <v>232</v>
      </c>
      <c r="C45" s="214"/>
      <c r="D45" s="214"/>
    </row>
    <row r="46" spans="1:4" s="303" customFormat="1" ht="12" customHeight="1">
      <c r="A46" s="14" t="s">
        <v>223</v>
      </c>
      <c r="B46" s="306" t="s">
        <v>363</v>
      </c>
      <c r="C46" s="293"/>
      <c r="D46" s="293"/>
    </row>
    <row r="47" spans="1:4" s="303" customFormat="1" ht="12" customHeight="1" thickBot="1">
      <c r="A47" s="14" t="s">
        <v>362</v>
      </c>
      <c r="B47" s="206" t="s">
        <v>233</v>
      </c>
      <c r="C47" s="293"/>
      <c r="D47" s="293"/>
    </row>
    <row r="48" spans="1:4" s="303" customFormat="1" ht="12" customHeight="1" thickBot="1">
      <c r="A48" s="18" t="s">
        <v>12</v>
      </c>
      <c r="B48" s="19" t="s">
        <v>234</v>
      </c>
      <c r="C48" s="209">
        <f>SUM(C49:C53)</f>
        <v>0</v>
      </c>
      <c r="D48" s="209">
        <f>SUM(D49:D53)</f>
        <v>0</v>
      </c>
    </row>
    <row r="49" spans="1:4" s="303" customFormat="1" ht="12" customHeight="1">
      <c r="A49" s="13" t="s">
        <v>61</v>
      </c>
      <c r="B49" s="304" t="s">
        <v>238</v>
      </c>
      <c r="C49" s="334"/>
      <c r="D49" s="334"/>
    </row>
    <row r="50" spans="1:4" s="303" customFormat="1" ht="12" customHeight="1">
      <c r="A50" s="12" t="s">
        <v>62</v>
      </c>
      <c r="B50" s="305" t="s">
        <v>239</v>
      </c>
      <c r="C50" s="214"/>
      <c r="D50" s="214"/>
    </row>
    <row r="51" spans="1:4" s="303" customFormat="1" ht="12" customHeight="1">
      <c r="A51" s="12" t="s">
        <v>235</v>
      </c>
      <c r="B51" s="305" t="s">
        <v>240</v>
      </c>
      <c r="C51" s="214"/>
      <c r="D51" s="214"/>
    </row>
    <row r="52" spans="1:4" s="303" customFormat="1" ht="12" customHeight="1">
      <c r="A52" s="12" t="s">
        <v>236</v>
      </c>
      <c r="B52" s="305" t="s">
        <v>241</v>
      </c>
      <c r="C52" s="214"/>
      <c r="D52" s="214"/>
    </row>
    <row r="53" spans="1:4" s="303" customFormat="1" ht="12" customHeight="1" thickBot="1">
      <c r="A53" s="14" t="s">
        <v>237</v>
      </c>
      <c r="B53" s="206" t="s">
        <v>242</v>
      </c>
      <c r="C53" s="293"/>
      <c r="D53" s="293"/>
    </row>
    <row r="54" spans="1:4" s="303" customFormat="1" ht="12" customHeight="1" thickBot="1">
      <c r="A54" s="18" t="s">
        <v>124</v>
      </c>
      <c r="B54" s="19" t="s">
        <v>243</v>
      </c>
      <c r="C54" s="209">
        <f>SUM(C55:C57)</f>
        <v>0</v>
      </c>
      <c r="D54" s="209">
        <f>SUM(D55:D57)</f>
        <v>0</v>
      </c>
    </row>
    <row r="55" spans="1:4" s="303" customFormat="1" ht="12" customHeight="1">
      <c r="A55" s="13" t="s">
        <v>63</v>
      </c>
      <c r="B55" s="304" t="s">
        <v>244</v>
      </c>
      <c r="C55" s="212"/>
      <c r="D55" s="212"/>
    </row>
    <row r="56" spans="1:4" s="303" customFormat="1" ht="12" customHeight="1">
      <c r="A56" s="12" t="s">
        <v>64</v>
      </c>
      <c r="B56" s="305" t="s">
        <v>355</v>
      </c>
      <c r="C56" s="211"/>
      <c r="D56" s="211"/>
    </row>
    <row r="57" spans="1:4" s="303" customFormat="1" ht="12" customHeight="1">
      <c r="A57" s="12" t="s">
        <v>247</v>
      </c>
      <c r="B57" s="305" t="s">
        <v>245</v>
      </c>
      <c r="C57" s="211"/>
      <c r="D57" s="211"/>
    </row>
    <row r="58" spans="1:4" s="303" customFormat="1" ht="12" customHeight="1" thickBot="1">
      <c r="A58" s="14" t="s">
        <v>248</v>
      </c>
      <c r="B58" s="206" t="s">
        <v>246</v>
      </c>
      <c r="C58" s="213"/>
      <c r="D58" s="213"/>
    </row>
    <row r="59" spans="1:4" s="303" customFormat="1" ht="12" customHeight="1" thickBot="1">
      <c r="A59" s="18" t="s">
        <v>14</v>
      </c>
      <c r="B59" s="204" t="s">
        <v>249</v>
      </c>
      <c r="C59" s="209">
        <f>SUM(C60:C62)</f>
        <v>2500000</v>
      </c>
      <c r="D59" s="209">
        <f>SUM(D60:D62)</f>
        <v>52188823</v>
      </c>
    </row>
    <row r="60" spans="1:4" s="303" customFormat="1" ht="12" customHeight="1">
      <c r="A60" s="13" t="s">
        <v>125</v>
      </c>
      <c r="B60" s="304" t="s">
        <v>251</v>
      </c>
      <c r="C60" s="214"/>
      <c r="D60" s="214"/>
    </row>
    <row r="61" spans="1:4" s="303" customFormat="1" ht="12" customHeight="1">
      <c r="A61" s="12" t="s">
        <v>126</v>
      </c>
      <c r="B61" s="305" t="s">
        <v>356</v>
      </c>
      <c r="C61" s="214"/>
      <c r="D61" s="214"/>
    </row>
    <row r="62" spans="1:4" s="303" customFormat="1" ht="12" customHeight="1">
      <c r="A62" s="12" t="s">
        <v>171</v>
      </c>
      <c r="B62" s="305" t="s">
        <v>252</v>
      </c>
      <c r="C62" s="214">
        <v>2500000</v>
      </c>
      <c r="D62" s="214">
        <v>52188823</v>
      </c>
    </row>
    <row r="63" spans="1:4" s="303" customFormat="1" ht="12" customHeight="1" thickBot="1">
      <c r="A63" s="14" t="s">
        <v>250</v>
      </c>
      <c r="B63" s="206" t="s">
        <v>253</v>
      </c>
      <c r="C63" s="214"/>
      <c r="D63" s="214"/>
    </row>
    <row r="64" spans="1:4" s="303" customFormat="1" ht="12" customHeight="1" thickBot="1">
      <c r="A64" s="357" t="s">
        <v>406</v>
      </c>
      <c r="B64" s="19" t="s">
        <v>254</v>
      </c>
      <c r="C64" s="215">
        <f>+C7+C14+C21+C28+C36+C48+C54+C59</f>
        <v>52513720</v>
      </c>
      <c r="D64" s="215">
        <f>+D7+D14+D21+D28+D36+D48+D54+D59</f>
        <v>108843754</v>
      </c>
    </row>
    <row r="65" spans="1:4" s="303" customFormat="1" ht="12" customHeight="1" thickBot="1">
      <c r="A65" s="357"/>
      <c r="B65" s="19"/>
      <c r="C65" s="215"/>
      <c r="D65" s="215"/>
    </row>
    <row r="66" spans="1:4" s="303" customFormat="1" ht="12" customHeight="1" thickBot="1">
      <c r="A66" s="357"/>
      <c r="B66" s="19"/>
      <c r="C66" s="215"/>
      <c r="D66" s="215"/>
    </row>
    <row r="67" spans="1:4" s="303" customFormat="1" ht="12" customHeight="1" thickBot="1">
      <c r="A67" s="357"/>
      <c r="B67" s="19"/>
      <c r="C67" s="215"/>
      <c r="D67" s="215"/>
    </row>
    <row r="68" spans="1:4" s="303" customFormat="1" ht="12" customHeight="1" thickBot="1">
      <c r="A68" s="336" t="s">
        <v>255</v>
      </c>
      <c r="B68" s="204" t="s">
        <v>256</v>
      </c>
      <c r="C68" s="209">
        <f>SUM(C69:C71)</f>
        <v>5122227</v>
      </c>
      <c r="D68" s="209">
        <f>SUM(D69:D71)</f>
        <v>28591639</v>
      </c>
    </row>
    <row r="69" spans="1:4" s="303" customFormat="1" ht="12" customHeight="1">
      <c r="A69" s="13" t="s">
        <v>287</v>
      </c>
      <c r="B69" s="304" t="s">
        <v>257</v>
      </c>
      <c r="C69" s="214"/>
      <c r="D69" s="214"/>
    </row>
    <row r="70" spans="1:4" s="303" customFormat="1" ht="12" customHeight="1">
      <c r="A70" s="12" t="s">
        <v>296</v>
      </c>
      <c r="B70" s="305" t="s">
        <v>258</v>
      </c>
      <c r="C70" s="214"/>
      <c r="D70" s="214"/>
    </row>
    <row r="71" spans="1:4" s="303" customFormat="1" ht="12" customHeight="1" thickBot="1">
      <c r="A71" s="14" t="s">
        <v>297</v>
      </c>
      <c r="B71" s="351" t="s">
        <v>391</v>
      </c>
      <c r="C71" s="214">
        <v>5122227</v>
      </c>
      <c r="D71" s="214">
        <v>28591639</v>
      </c>
    </row>
    <row r="72" spans="1:4" s="303" customFormat="1" ht="12" customHeight="1" thickBot="1">
      <c r="A72" s="336" t="s">
        <v>260</v>
      </c>
      <c r="B72" s="204" t="s">
        <v>261</v>
      </c>
      <c r="C72" s="209">
        <f>SUM(C73:C76)</f>
        <v>0</v>
      </c>
      <c r="D72" s="209">
        <f>SUM(D73:D76)</f>
        <v>0</v>
      </c>
    </row>
    <row r="73" spans="1:4" s="303" customFormat="1" ht="12" customHeight="1">
      <c r="A73" s="13" t="s">
        <v>102</v>
      </c>
      <c r="B73" s="304" t="s">
        <v>262</v>
      </c>
      <c r="C73" s="214"/>
      <c r="D73" s="214"/>
    </row>
    <row r="74" spans="1:4" s="303" customFormat="1" ht="12" customHeight="1">
      <c r="A74" s="12" t="s">
        <v>103</v>
      </c>
      <c r="B74" s="305" t="s">
        <v>263</v>
      </c>
      <c r="C74" s="214"/>
      <c r="D74" s="214"/>
    </row>
    <row r="75" spans="1:4" s="303" customFormat="1" ht="12" customHeight="1">
      <c r="A75" s="12" t="s">
        <v>288</v>
      </c>
      <c r="B75" s="305" t="s">
        <v>264</v>
      </c>
      <c r="C75" s="214"/>
      <c r="D75" s="214"/>
    </row>
    <row r="76" spans="1:4" s="303" customFormat="1" ht="12" customHeight="1" thickBot="1">
      <c r="A76" s="14" t="s">
        <v>289</v>
      </c>
      <c r="B76" s="206" t="s">
        <v>265</v>
      </c>
      <c r="C76" s="214"/>
      <c r="D76" s="214"/>
    </row>
    <row r="77" spans="1:4" s="303" customFormat="1" ht="12" customHeight="1" thickBot="1">
      <c r="A77" s="336" t="s">
        <v>266</v>
      </c>
      <c r="B77" s="204" t="s">
        <v>267</v>
      </c>
      <c r="C77" s="209">
        <f>SUM(C78:C79)</f>
        <v>4525730</v>
      </c>
      <c r="D77" s="209">
        <f>SUM(D78:D79)</f>
        <v>7889602</v>
      </c>
    </row>
    <row r="78" spans="1:4" s="303" customFormat="1" ht="12" customHeight="1">
      <c r="A78" s="13" t="s">
        <v>290</v>
      </c>
      <c r="B78" s="304" t="s">
        <v>268</v>
      </c>
      <c r="C78" s="214">
        <v>4525730</v>
      </c>
      <c r="D78" s="214">
        <v>7889602</v>
      </c>
    </row>
    <row r="79" spans="1:4" s="303" customFormat="1" ht="12" customHeight="1" thickBot="1">
      <c r="A79" s="14" t="s">
        <v>291</v>
      </c>
      <c r="B79" s="206" t="s">
        <v>269</v>
      </c>
      <c r="C79" s="214"/>
      <c r="D79" s="214"/>
    </row>
    <row r="80" spans="1:4" s="303" customFormat="1" ht="12" customHeight="1" thickBot="1">
      <c r="A80" s="336" t="s">
        <v>270</v>
      </c>
      <c r="B80" s="204" t="s">
        <v>271</v>
      </c>
      <c r="C80" s="209">
        <f>SUM(C81:C83)</f>
        <v>0</v>
      </c>
      <c r="D80" s="209">
        <f>SUM(D81:D83)</f>
        <v>0</v>
      </c>
    </row>
    <row r="81" spans="1:4" s="303" customFormat="1" ht="12" customHeight="1">
      <c r="A81" s="13" t="s">
        <v>292</v>
      </c>
      <c r="B81" s="304" t="s">
        <v>272</v>
      </c>
      <c r="C81" s="214"/>
      <c r="D81" s="214"/>
    </row>
    <row r="82" spans="1:4" s="303" customFormat="1" ht="12" customHeight="1">
      <c r="A82" s="12" t="s">
        <v>293</v>
      </c>
      <c r="B82" s="305" t="s">
        <v>273</v>
      </c>
      <c r="C82" s="214"/>
      <c r="D82" s="214"/>
    </row>
    <row r="83" spans="1:4" s="303" customFormat="1" ht="12" customHeight="1" thickBot="1">
      <c r="A83" s="14" t="s">
        <v>294</v>
      </c>
      <c r="B83" s="206" t="s">
        <v>274</v>
      </c>
      <c r="C83" s="214"/>
      <c r="D83" s="214"/>
    </row>
    <row r="84" spans="1:4" s="303" customFormat="1" ht="12" customHeight="1" thickBot="1">
      <c r="A84" s="336" t="s">
        <v>275</v>
      </c>
      <c r="B84" s="204" t="s">
        <v>295</v>
      </c>
      <c r="C84" s="209">
        <f>SUM(C85:C88)</f>
        <v>0</v>
      </c>
      <c r="D84" s="209">
        <f>SUM(D85:D88)</f>
        <v>0</v>
      </c>
    </row>
    <row r="85" spans="1:4" s="303" customFormat="1" ht="12" customHeight="1">
      <c r="A85" s="308" t="s">
        <v>276</v>
      </c>
      <c r="B85" s="304" t="s">
        <v>277</v>
      </c>
      <c r="C85" s="214"/>
      <c r="D85" s="214"/>
    </row>
    <row r="86" spans="1:4" s="303" customFormat="1" ht="12" customHeight="1">
      <c r="A86" s="309" t="s">
        <v>278</v>
      </c>
      <c r="B86" s="305" t="s">
        <v>279</v>
      </c>
      <c r="C86" s="214"/>
      <c r="D86" s="214"/>
    </row>
    <row r="87" spans="1:4" s="303" customFormat="1" ht="12" customHeight="1">
      <c r="A87" s="309" t="s">
        <v>280</v>
      </c>
      <c r="B87" s="305" t="s">
        <v>281</v>
      </c>
      <c r="C87" s="214"/>
      <c r="D87" s="214"/>
    </row>
    <row r="88" spans="1:4" s="303" customFormat="1" ht="12" customHeight="1" thickBot="1">
      <c r="A88" s="310" t="s">
        <v>282</v>
      </c>
      <c r="B88" s="206" t="s">
        <v>283</v>
      </c>
      <c r="C88" s="214"/>
      <c r="D88" s="214"/>
    </row>
    <row r="89" spans="1:4" s="303" customFormat="1" ht="12" customHeight="1" thickBot="1">
      <c r="A89" s="336" t="s">
        <v>284</v>
      </c>
      <c r="B89" s="204" t="s">
        <v>405</v>
      </c>
      <c r="C89" s="335"/>
      <c r="D89" s="335"/>
    </row>
    <row r="90" spans="1:4" s="303" customFormat="1" ht="13.5" customHeight="1" thickBot="1">
      <c r="A90" s="336" t="s">
        <v>286</v>
      </c>
      <c r="B90" s="204" t="s">
        <v>285</v>
      </c>
      <c r="C90" s="335"/>
      <c r="D90" s="335"/>
    </row>
    <row r="91" spans="1:4" s="303" customFormat="1" ht="15.75" customHeight="1" thickBot="1">
      <c r="A91" s="336" t="s">
        <v>298</v>
      </c>
      <c r="B91" s="311" t="s">
        <v>408</v>
      </c>
      <c r="C91" s="215">
        <f>+C68+C72+C77+C80+C84+C90+C89</f>
        <v>9647957</v>
      </c>
      <c r="D91" s="215">
        <f>+D68+D72+D77+D80+D84+D90+D89</f>
        <v>36481241</v>
      </c>
    </row>
    <row r="92" spans="1:4" s="303" customFormat="1" ht="16.5" customHeight="1" thickBot="1">
      <c r="A92" s="337" t="s">
        <v>407</v>
      </c>
      <c r="B92" s="312" t="s">
        <v>409</v>
      </c>
      <c r="C92" s="215">
        <f>+C64+C91</f>
        <v>62161677</v>
      </c>
      <c r="D92" s="215">
        <f>+D64+D91</f>
        <v>145324995</v>
      </c>
    </row>
    <row r="93" spans="1:4" s="303" customFormat="1" ht="83.25" customHeight="1">
      <c r="A93" s="3"/>
      <c r="B93" s="4"/>
      <c r="C93" s="216"/>
      <c r="D93" s="216"/>
    </row>
    <row r="94" spans="1:4" ht="16.5" customHeight="1">
      <c r="A94" s="432" t="s">
        <v>35</v>
      </c>
      <c r="B94" s="432"/>
      <c r="C94" s="432"/>
      <c r="D94" s="301"/>
    </row>
    <row r="95" spans="1:4" s="313" customFormat="1" ht="16.5" customHeight="1" thickBot="1">
      <c r="A95" s="433" t="s">
        <v>106</v>
      </c>
      <c r="B95" s="433"/>
      <c r="C95" s="89"/>
      <c r="D95" s="89" t="s">
        <v>462</v>
      </c>
    </row>
    <row r="96" spans="1:4" ht="37.5" customHeight="1" thickBot="1">
      <c r="A96" s="21" t="s">
        <v>53</v>
      </c>
      <c r="B96" s="22" t="s">
        <v>36</v>
      </c>
      <c r="C96" s="30" t="str">
        <f>+C5</f>
        <v>2019. évi                     eredeti előirányzat</v>
      </c>
      <c r="D96" s="30" t="str">
        <f>+D5</f>
        <v>2019. évi                 módosított előirányzat</v>
      </c>
    </row>
    <row r="97" spans="1:4" s="302" customFormat="1" ht="12" customHeight="1" thickBot="1">
      <c r="A97" s="27" t="s">
        <v>423</v>
      </c>
      <c r="B97" s="28" t="s">
        <v>424</v>
      </c>
      <c r="C97" s="29" t="s">
        <v>425</v>
      </c>
      <c r="D97" s="29" t="s">
        <v>425</v>
      </c>
    </row>
    <row r="98" spans="1:4" ht="12" customHeight="1" thickBot="1">
      <c r="A98" s="20" t="s">
        <v>7</v>
      </c>
      <c r="B98" s="26" t="s">
        <v>367</v>
      </c>
      <c r="C98" s="208">
        <f>C99+C100+C101+C102+C103+C116</f>
        <v>43223116</v>
      </c>
      <c r="D98" s="208">
        <f>D99+D100+D101+D102+D103+D116</f>
        <v>50104862</v>
      </c>
    </row>
    <row r="99" spans="1:4" ht="12" customHeight="1">
      <c r="A99" s="15" t="s">
        <v>65</v>
      </c>
      <c r="B99" s="8" t="s">
        <v>37</v>
      </c>
      <c r="C99" s="210">
        <v>19350644</v>
      </c>
      <c r="D99" s="210">
        <v>23325694</v>
      </c>
    </row>
    <row r="100" spans="1:4" ht="12" customHeight="1">
      <c r="A100" s="12" t="s">
        <v>66</v>
      </c>
      <c r="B100" s="6" t="s">
        <v>127</v>
      </c>
      <c r="C100" s="211">
        <v>3521030</v>
      </c>
      <c r="D100" s="211">
        <v>3924694</v>
      </c>
    </row>
    <row r="101" spans="1:4" ht="12" customHeight="1">
      <c r="A101" s="12" t="s">
        <v>67</v>
      </c>
      <c r="B101" s="6" t="s">
        <v>93</v>
      </c>
      <c r="C101" s="213">
        <v>17445158</v>
      </c>
      <c r="D101" s="213">
        <v>17758199</v>
      </c>
    </row>
    <row r="102" spans="1:4" ht="12" customHeight="1">
      <c r="A102" s="12" t="s">
        <v>68</v>
      </c>
      <c r="B102" s="9" t="s">
        <v>128</v>
      </c>
      <c r="C102" s="213">
        <v>380000</v>
      </c>
      <c r="D102" s="213">
        <v>380000</v>
      </c>
    </row>
    <row r="103" spans="1:4" ht="12" customHeight="1">
      <c r="A103" s="12" t="s">
        <v>76</v>
      </c>
      <c r="B103" s="17" t="s">
        <v>129</v>
      </c>
      <c r="C103" s="213">
        <v>1830000</v>
      </c>
      <c r="D103" s="213">
        <v>3798169</v>
      </c>
    </row>
    <row r="104" spans="1:4" ht="12" customHeight="1">
      <c r="A104" s="12" t="s">
        <v>69</v>
      </c>
      <c r="B104" s="6" t="s">
        <v>372</v>
      </c>
      <c r="C104" s="213"/>
      <c r="D104" s="213">
        <v>1069716</v>
      </c>
    </row>
    <row r="105" spans="1:4" ht="12" customHeight="1">
      <c r="A105" s="12" t="s">
        <v>70</v>
      </c>
      <c r="B105" s="92" t="s">
        <v>371</v>
      </c>
      <c r="C105" s="213"/>
      <c r="D105" s="213"/>
    </row>
    <row r="106" spans="1:4" ht="12" customHeight="1">
      <c r="A106" s="12" t="s">
        <v>77</v>
      </c>
      <c r="B106" s="92" t="s">
        <v>370</v>
      </c>
      <c r="C106" s="213"/>
      <c r="D106" s="213"/>
    </row>
    <row r="107" spans="1:4" ht="12" customHeight="1">
      <c r="A107" s="12" t="s">
        <v>78</v>
      </c>
      <c r="B107" s="90" t="s">
        <v>301</v>
      </c>
      <c r="C107" s="213"/>
      <c r="D107" s="213"/>
    </row>
    <row r="108" spans="1:4" ht="12" customHeight="1">
      <c r="A108" s="12" t="s">
        <v>79</v>
      </c>
      <c r="B108" s="91" t="s">
        <v>302</v>
      </c>
      <c r="C108" s="213"/>
      <c r="D108" s="213"/>
    </row>
    <row r="109" spans="1:4" ht="12" customHeight="1">
      <c r="A109" s="12" t="s">
        <v>80</v>
      </c>
      <c r="B109" s="91" t="s">
        <v>303</v>
      </c>
      <c r="C109" s="213"/>
      <c r="D109" s="213"/>
    </row>
    <row r="110" spans="1:4" ht="12" customHeight="1">
      <c r="A110" s="12" t="s">
        <v>82</v>
      </c>
      <c r="B110" s="90" t="s">
        <v>304</v>
      </c>
      <c r="C110" s="213">
        <v>1730000</v>
      </c>
      <c r="D110" s="213">
        <v>2628453</v>
      </c>
    </row>
    <row r="111" spans="1:4" ht="12" customHeight="1">
      <c r="A111" s="12" t="s">
        <v>130</v>
      </c>
      <c r="B111" s="90" t="s">
        <v>305</v>
      </c>
      <c r="C111" s="213"/>
      <c r="D111" s="213"/>
    </row>
    <row r="112" spans="1:4" ht="12" customHeight="1">
      <c r="A112" s="12" t="s">
        <v>299</v>
      </c>
      <c r="B112" s="91" t="s">
        <v>306</v>
      </c>
      <c r="C112" s="213"/>
      <c r="D112" s="213">
        <v>0</v>
      </c>
    </row>
    <row r="113" spans="1:4" ht="12" customHeight="1">
      <c r="A113" s="11" t="s">
        <v>300</v>
      </c>
      <c r="B113" s="92" t="s">
        <v>307</v>
      </c>
      <c r="C113" s="213"/>
      <c r="D113" s="213"/>
    </row>
    <row r="114" spans="1:4" ht="12" customHeight="1">
      <c r="A114" s="12" t="s">
        <v>368</v>
      </c>
      <c r="B114" s="92" t="s">
        <v>308</v>
      </c>
      <c r="C114" s="213"/>
      <c r="D114" s="213"/>
    </row>
    <row r="115" spans="1:4" ht="12" customHeight="1">
      <c r="A115" s="14" t="s">
        <v>369</v>
      </c>
      <c r="B115" s="92" t="s">
        <v>309</v>
      </c>
      <c r="C115" s="213">
        <v>100000</v>
      </c>
      <c r="D115" s="213">
        <v>100000</v>
      </c>
    </row>
    <row r="116" spans="1:4" ht="12" customHeight="1">
      <c r="A116" s="12" t="s">
        <v>373</v>
      </c>
      <c r="B116" s="9" t="s">
        <v>38</v>
      </c>
      <c r="C116" s="211">
        <v>696284</v>
      </c>
      <c r="D116" s="211">
        <v>918106</v>
      </c>
    </row>
    <row r="117" spans="1:4" ht="12" customHeight="1">
      <c r="A117" s="12" t="s">
        <v>374</v>
      </c>
      <c r="B117" s="6" t="s">
        <v>376</v>
      </c>
      <c r="C117" s="211">
        <v>696284</v>
      </c>
      <c r="D117" s="211">
        <v>918106</v>
      </c>
    </row>
    <row r="118" spans="1:4" ht="12" customHeight="1" thickBot="1">
      <c r="A118" s="16" t="s">
        <v>375</v>
      </c>
      <c r="B118" s="355" t="s">
        <v>377</v>
      </c>
      <c r="C118" s="217"/>
      <c r="D118" s="217"/>
    </row>
    <row r="119" spans="1:4" ht="12" customHeight="1" thickBot="1">
      <c r="A119" s="352" t="s">
        <v>8</v>
      </c>
      <c r="B119" s="353" t="s">
        <v>310</v>
      </c>
      <c r="C119" s="354">
        <f>+C120+C122+C124</f>
        <v>12050510</v>
      </c>
      <c r="D119" s="354">
        <f>+D120+D122+D124</f>
        <v>64862670</v>
      </c>
    </row>
    <row r="120" spans="1:4" ht="12" customHeight="1">
      <c r="A120" s="13" t="s">
        <v>71</v>
      </c>
      <c r="B120" s="6" t="s">
        <v>170</v>
      </c>
      <c r="C120" s="212">
        <v>7645510</v>
      </c>
      <c r="D120" s="212">
        <v>10523945</v>
      </c>
    </row>
    <row r="121" spans="1:4" ht="12" customHeight="1">
      <c r="A121" s="13" t="s">
        <v>72</v>
      </c>
      <c r="B121" s="10" t="s">
        <v>314</v>
      </c>
      <c r="C121" s="212"/>
      <c r="D121" s="212"/>
    </row>
    <row r="122" spans="1:4" ht="12" customHeight="1">
      <c r="A122" s="13" t="s">
        <v>73</v>
      </c>
      <c r="B122" s="10" t="s">
        <v>131</v>
      </c>
      <c r="C122" s="211">
        <v>1905000</v>
      </c>
      <c r="D122" s="211">
        <v>51838725</v>
      </c>
    </row>
    <row r="123" spans="1:4" ht="12" customHeight="1">
      <c r="A123" s="13" t="s">
        <v>74</v>
      </c>
      <c r="B123" s="10" t="s">
        <v>315</v>
      </c>
      <c r="C123" s="202"/>
      <c r="D123" s="202"/>
    </row>
    <row r="124" spans="1:4" ht="12" customHeight="1">
      <c r="A124" s="13" t="s">
        <v>75</v>
      </c>
      <c r="B124" s="206" t="s">
        <v>172</v>
      </c>
      <c r="C124" s="202">
        <v>2500000</v>
      </c>
      <c r="D124" s="202">
        <v>2500000</v>
      </c>
    </row>
    <row r="125" spans="1:4" ht="12" customHeight="1">
      <c r="A125" s="13" t="s">
        <v>81</v>
      </c>
      <c r="B125" s="205" t="s">
        <v>357</v>
      </c>
      <c r="C125" s="202"/>
      <c r="D125" s="202"/>
    </row>
    <row r="126" spans="1:4" ht="12" customHeight="1">
      <c r="A126" s="13" t="s">
        <v>83</v>
      </c>
      <c r="B126" s="300" t="s">
        <v>320</v>
      </c>
      <c r="C126" s="202"/>
      <c r="D126" s="202"/>
    </row>
    <row r="127" spans="1:4" ht="15.75">
      <c r="A127" s="13" t="s">
        <v>132</v>
      </c>
      <c r="B127" s="91" t="s">
        <v>303</v>
      </c>
      <c r="C127" s="202"/>
      <c r="D127" s="202"/>
    </row>
    <row r="128" spans="1:4" ht="12" customHeight="1">
      <c r="A128" s="13" t="s">
        <v>133</v>
      </c>
      <c r="B128" s="91" t="s">
        <v>319</v>
      </c>
      <c r="C128" s="202">
        <v>2500000</v>
      </c>
      <c r="D128" s="202">
        <v>2500000</v>
      </c>
    </row>
    <row r="129" spans="1:4" ht="12" customHeight="1">
      <c r="A129" s="13" t="s">
        <v>134</v>
      </c>
      <c r="B129" s="91" t="s">
        <v>318</v>
      </c>
      <c r="C129" s="202"/>
      <c r="D129" s="202"/>
    </row>
    <row r="130" spans="1:4" ht="12" customHeight="1">
      <c r="A130" s="13" t="s">
        <v>311</v>
      </c>
      <c r="B130" s="91" t="s">
        <v>306</v>
      </c>
      <c r="C130" s="202"/>
      <c r="D130" s="202"/>
    </row>
    <row r="131" spans="1:4" ht="12" customHeight="1">
      <c r="A131" s="13" t="s">
        <v>312</v>
      </c>
      <c r="B131" s="91" t="s">
        <v>317</v>
      </c>
      <c r="C131" s="202"/>
      <c r="D131" s="202"/>
    </row>
    <row r="132" spans="1:4" ht="16.5" thickBot="1">
      <c r="A132" s="11" t="s">
        <v>313</v>
      </c>
      <c r="B132" s="91" t="s">
        <v>316</v>
      </c>
      <c r="C132" s="203"/>
      <c r="D132" s="203"/>
    </row>
    <row r="133" spans="1:4" ht="12" customHeight="1" thickBot="1">
      <c r="A133" s="18" t="s">
        <v>9</v>
      </c>
      <c r="B133" s="78" t="s">
        <v>378</v>
      </c>
      <c r="C133" s="209">
        <f>+C98+C119</f>
        <v>55273626</v>
      </c>
      <c r="D133" s="209">
        <f>+D98+D119</f>
        <v>114967532</v>
      </c>
    </row>
    <row r="134" spans="1:4" ht="12" customHeight="1" thickBot="1">
      <c r="A134" s="18" t="s">
        <v>10</v>
      </c>
      <c r="B134" s="78" t="s">
        <v>379</v>
      </c>
      <c r="C134" s="209">
        <f>+C135+C136+C137</f>
        <v>5122227</v>
      </c>
      <c r="D134" s="209">
        <f>+D135+D136+D137</f>
        <v>28591639</v>
      </c>
    </row>
    <row r="135" spans="1:4" ht="12" customHeight="1">
      <c r="A135" s="13" t="s">
        <v>211</v>
      </c>
      <c r="B135" s="10" t="s">
        <v>386</v>
      </c>
      <c r="C135" s="202"/>
      <c r="D135" s="202"/>
    </row>
    <row r="136" spans="1:4" ht="12" customHeight="1">
      <c r="A136" s="13" t="s">
        <v>214</v>
      </c>
      <c r="B136" s="10" t="s">
        <v>387</v>
      </c>
      <c r="C136" s="202"/>
      <c r="D136" s="202"/>
    </row>
    <row r="137" spans="1:4" ht="12" customHeight="1" thickBot="1">
      <c r="A137" s="11" t="s">
        <v>215</v>
      </c>
      <c r="B137" s="10" t="s">
        <v>388</v>
      </c>
      <c r="C137" s="202">
        <v>5122227</v>
      </c>
      <c r="D137" s="202">
        <v>28591639</v>
      </c>
    </row>
    <row r="138" spans="1:4" ht="12" customHeight="1" thickBot="1">
      <c r="A138" s="18" t="s">
        <v>11</v>
      </c>
      <c r="B138" s="78" t="s">
        <v>380</v>
      </c>
      <c r="C138" s="209">
        <f>SUM(C139:C144)</f>
        <v>0</v>
      </c>
      <c r="D138" s="209">
        <f>SUM(D139:D144)</f>
        <v>0</v>
      </c>
    </row>
    <row r="139" spans="1:4" ht="12" customHeight="1">
      <c r="A139" s="13" t="s">
        <v>58</v>
      </c>
      <c r="B139" s="7" t="s">
        <v>389</v>
      </c>
      <c r="C139" s="202"/>
      <c r="D139" s="202"/>
    </row>
    <row r="140" spans="1:4" ht="12" customHeight="1">
      <c r="A140" s="13" t="s">
        <v>59</v>
      </c>
      <c r="B140" s="7" t="s">
        <v>381</v>
      </c>
      <c r="C140" s="202"/>
      <c r="D140" s="202"/>
    </row>
    <row r="141" spans="1:4" ht="12" customHeight="1">
      <c r="A141" s="13" t="s">
        <v>60</v>
      </c>
      <c r="B141" s="7" t="s">
        <v>382</v>
      </c>
      <c r="C141" s="202"/>
      <c r="D141" s="202"/>
    </row>
    <row r="142" spans="1:4" ht="12" customHeight="1">
      <c r="A142" s="13" t="s">
        <v>119</v>
      </c>
      <c r="B142" s="7" t="s">
        <v>383</v>
      </c>
      <c r="C142" s="202"/>
      <c r="D142" s="202"/>
    </row>
    <row r="143" spans="1:4" ht="12" customHeight="1">
      <c r="A143" s="13" t="s">
        <v>120</v>
      </c>
      <c r="B143" s="7" t="s">
        <v>384</v>
      </c>
      <c r="C143" s="202"/>
      <c r="D143" s="202"/>
    </row>
    <row r="144" spans="1:4" ht="12" customHeight="1" thickBot="1">
      <c r="A144" s="11" t="s">
        <v>121</v>
      </c>
      <c r="B144" s="7" t="s">
        <v>385</v>
      </c>
      <c r="C144" s="202"/>
      <c r="D144" s="202"/>
    </row>
    <row r="145" spans="1:4" ht="12" customHeight="1" thickBot="1">
      <c r="A145" s="18" t="s">
        <v>12</v>
      </c>
      <c r="B145" s="78" t="s">
        <v>393</v>
      </c>
      <c r="C145" s="215">
        <f>+C146+C147+C148+C149</f>
        <v>1765824</v>
      </c>
      <c r="D145" s="215">
        <f>+D146+D147+D148+D149</f>
        <v>1765824</v>
      </c>
    </row>
    <row r="146" spans="1:4" ht="12" customHeight="1">
      <c r="A146" s="13" t="s">
        <v>61</v>
      </c>
      <c r="B146" s="7" t="s">
        <v>321</v>
      </c>
      <c r="C146" s="202"/>
      <c r="D146" s="202"/>
    </row>
    <row r="147" spans="1:4" ht="12" customHeight="1">
      <c r="A147" s="13" t="s">
        <v>62</v>
      </c>
      <c r="B147" s="7" t="s">
        <v>322</v>
      </c>
      <c r="C147" s="202">
        <v>1442520</v>
      </c>
      <c r="D147" s="202">
        <v>1442520</v>
      </c>
    </row>
    <row r="148" spans="1:4" ht="12" customHeight="1">
      <c r="A148" s="13" t="s">
        <v>235</v>
      </c>
      <c r="B148" s="7" t="s">
        <v>394</v>
      </c>
      <c r="C148" s="202"/>
      <c r="D148" s="202"/>
    </row>
    <row r="149" spans="1:4" ht="12" customHeight="1" thickBot="1">
      <c r="A149" s="11" t="s">
        <v>236</v>
      </c>
      <c r="B149" s="5" t="s">
        <v>341</v>
      </c>
      <c r="C149" s="202">
        <v>323304</v>
      </c>
      <c r="D149" s="202">
        <v>323304</v>
      </c>
    </row>
    <row r="150" spans="1:4" ht="12" customHeight="1" thickBot="1">
      <c r="A150" s="18" t="s">
        <v>13</v>
      </c>
      <c r="B150" s="78" t="s">
        <v>395</v>
      </c>
      <c r="C150" s="218">
        <f>SUM(C151:C155)</f>
        <v>0</v>
      </c>
      <c r="D150" s="218">
        <f>SUM(D151:D155)</f>
        <v>0</v>
      </c>
    </row>
    <row r="151" spans="1:4" ht="12" customHeight="1">
      <c r="A151" s="13" t="s">
        <v>63</v>
      </c>
      <c r="B151" s="7" t="s">
        <v>390</v>
      </c>
      <c r="C151" s="202"/>
      <c r="D151" s="202"/>
    </row>
    <row r="152" spans="1:4" ht="12" customHeight="1">
      <c r="A152" s="13" t="s">
        <v>64</v>
      </c>
      <c r="B152" s="7" t="s">
        <v>397</v>
      </c>
      <c r="C152" s="202"/>
      <c r="D152" s="202"/>
    </row>
    <row r="153" spans="1:4" ht="12" customHeight="1">
      <c r="A153" s="13" t="s">
        <v>247</v>
      </c>
      <c r="B153" s="7" t="s">
        <v>392</v>
      </c>
      <c r="C153" s="202"/>
      <c r="D153" s="202"/>
    </row>
    <row r="154" spans="1:4" ht="12" customHeight="1">
      <c r="A154" s="13" t="s">
        <v>248</v>
      </c>
      <c r="B154" s="7" t="s">
        <v>398</v>
      </c>
      <c r="C154" s="202"/>
      <c r="D154" s="202"/>
    </row>
    <row r="155" spans="1:4" ht="12" customHeight="1" thickBot="1">
      <c r="A155" s="13" t="s">
        <v>396</v>
      </c>
      <c r="B155" s="7" t="s">
        <v>399</v>
      </c>
      <c r="C155" s="202"/>
      <c r="D155" s="202"/>
    </row>
    <row r="156" spans="1:4" ht="12" customHeight="1" thickBot="1">
      <c r="A156" s="18" t="s">
        <v>14</v>
      </c>
      <c r="B156" s="78" t="s">
        <v>400</v>
      </c>
      <c r="C156" s="356"/>
      <c r="D156" s="356"/>
    </row>
    <row r="157" spans="1:4" ht="12" customHeight="1" thickBot="1">
      <c r="A157" s="18" t="s">
        <v>15</v>
      </c>
      <c r="B157" s="78" t="s">
        <v>401</v>
      </c>
      <c r="C157" s="356"/>
      <c r="D157" s="356"/>
    </row>
    <row r="158" spans="1:9" ht="15" customHeight="1" thickBot="1">
      <c r="A158" s="18" t="s">
        <v>16</v>
      </c>
      <c r="B158" s="78" t="s">
        <v>403</v>
      </c>
      <c r="C158" s="314">
        <f>+C134+C138+C145+C150+C156+C157</f>
        <v>6888051</v>
      </c>
      <c r="D158" s="314">
        <f>+D134+D138+D145+D150+D156+D157</f>
        <v>30357463</v>
      </c>
      <c r="F158" s="315"/>
      <c r="G158" s="316"/>
      <c r="H158" s="316"/>
      <c r="I158" s="316"/>
    </row>
    <row r="159" spans="1:4" s="303" customFormat="1" ht="12.75" customHeight="1" thickBot="1">
      <c r="A159" s="207" t="s">
        <v>17</v>
      </c>
      <c r="B159" s="277" t="s">
        <v>402</v>
      </c>
      <c r="C159" s="314">
        <f>+C133+C158</f>
        <v>62161677</v>
      </c>
      <c r="D159" s="314">
        <f>+D133+D158</f>
        <v>145324995</v>
      </c>
    </row>
    <row r="160" ht="7.5" customHeight="1"/>
    <row r="161" spans="1:4" ht="15.75">
      <c r="A161" s="434" t="s">
        <v>323</v>
      </c>
      <c r="B161" s="434"/>
      <c r="C161" s="434"/>
      <c r="D161" s="301"/>
    </row>
    <row r="162" spans="1:4" ht="15" customHeight="1" thickBot="1">
      <c r="A162" s="431" t="s">
        <v>107</v>
      </c>
      <c r="B162" s="431"/>
      <c r="C162" s="219"/>
      <c r="D162" s="219" t="s">
        <v>463</v>
      </c>
    </row>
    <row r="163" spans="1:4" ht="13.5" customHeight="1" thickBot="1">
      <c r="A163" s="18">
        <v>1</v>
      </c>
      <c r="B163" s="25" t="s">
        <v>404</v>
      </c>
      <c r="C163" s="209">
        <f>+C64-C133</f>
        <v>-2759906</v>
      </c>
      <c r="D163" s="209">
        <f>+D64-D133</f>
        <v>-6123778</v>
      </c>
    </row>
    <row r="164" spans="1:4" ht="27.75" customHeight="1" thickBot="1">
      <c r="A164" s="18" t="s">
        <v>8</v>
      </c>
      <c r="B164" s="25" t="s">
        <v>410</v>
      </c>
      <c r="C164" s="209">
        <f>+C91-C158</f>
        <v>2759906</v>
      </c>
      <c r="D164" s="209">
        <f>+D91-D158</f>
        <v>6123778</v>
      </c>
    </row>
  </sheetData>
  <sheetProtection/>
  <mergeCells count="6">
    <mergeCell ref="A162:B162"/>
    <mergeCell ref="A94:C94"/>
    <mergeCell ref="A1:C1"/>
    <mergeCell ref="A4:B4"/>
    <mergeCell ref="A95:B95"/>
    <mergeCell ref="A161:C161"/>
  </mergeCells>
  <printOptions horizontalCentered="1"/>
  <pageMargins left="0.7874015748031497" right="0.3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CE,Félkövér"&amp;6
&amp;12
KISTORMÁS Községi Önkormányzat
2019. ÉVI KÖLTSÉGVETÉSÉNEK ÖSSZEVONT MÉRLEGE&amp;10
&amp;R&amp;"Times New Roman CE,Félkövér dőlt"&amp;11 1.1. melléklet a 10/2019. (IX.26.) önkormányzati rendelethez</oddHeader>
  </headerFooter>
  <rowBreaks count="2" manualBreakCount="2">
    <brk id="67" max="3" man="1"/>
    <brk id="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view="pageLayout" zoomScaleNormal="130" zoomScaleSheetLayoutView="100" workbookViewId="0" topLeftCell="A1">
      <selection activeCell="B25" sqref="B25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4" width="21.625" style="279" customWidth="1"/>
    <col min="5" max="16384" width="9.375" style="301" customWidth="1"/>
  </cols>
  <sheetData>
    <row r="1" spans="1:4" ht="15.75" customHeight="1">
      <c r="A1" s="432" t="s">
        <v>4</v>
      </c>
      <c r="B1" s="432"/>
      <c r="C1" s="432"/>
      <c r="D1" s="301"/>
    </row>
    <row r="2" spans="1:4" ht="15.75" customHeight="1">
      <c r="A2" s="363"/>
      <c r="B2" s="363"/>
      <c r="C2" s="363"/>
      <c r="D2" s="363"/>
    </row>
    <row r="3" spans="1:4" ht="15.75" customHeight="1">
      <c r="A3" s="363"/>
      <c r="B3" s="363"/>
      <c r="C3" s="363"/>
      <c r="D3" s="363"/>
    </row>
    <row r="4" spans="1:4" ht="15.75" customHeight="1" thickBot="1">
      <c r="A4" s="431" t="s">
        <v>105</v>
      </c>
      <c r="B4" s="431"/>
      <c r="C4" s="219"/>
      <c r="D4" s="219" t="s">
        <v>462</v>
      </c>
    </row>
    <row r="5" spans="1:4" ht="37.5" customHeight="1" thickBot="1">
      <c r="A5" s="21" t="s">
        <v>53</v>
      </c>
      <c r="B5" s="22" t="s">
        <v>6</v>
      </c>
      <c r="C5" s="30" t="s">
        <v>502</v>
      </c>
      <c r="D5" s="30" t="s">
        <v>504</v>
      </c>
    </row>
    <row r="6" spans="1:4" s="302" customFormat="1" ht="12" customHeight="1" thickBot="1">
      <c r="A6" s="296" t="s">
        <v>423</v>
      </c>
      <c r="B6" s="297" t="s">
        <v>424</v>
      </c>
      <c r="C6" s="298" t="s">
        <v>425</v>
      </c>
      <c r="D6" s="298" t="s">
        <v>425</v>
      </c>
    </row>
    <row r="7" spans="1:4" s="303" customFormat="1" ht="12" customHeight="1" thickBot="1">
      <c r="A7" s="18" t="s">
        <v>7</v>
      </c>
      <c r="B7" s="19" t="s">
        <v>195</v>
      </c>
      <c r="C7" s="209">
        <f>+C8+C9+C10+C11+C12+C13</f>
        <v>40798828</v>
      </c>
      <c r="D7" s="209">
        <f>+D8+D9+D10+D11+D12+D13</f>
        <v>40865987</v>
      </c>
    </row>
    <row r="8" spans="1:4" s="303" customFormat="1" ht="12" customHeight="1">
      <c r="A8" s="13" t="s">
        <v>65</v>
      </c>
      <c r="B8" s="304" t="s">
        <v>196</v>
      </c>
      <c r="C8" s="212">
        <v>13750281</v>
      </c>
      <c r="D8" s="212">
        <v>13817440</v>
      </c>
    </row>
    <row r="9" spans="1:4" s="303" customFormat="1" ht="12" customHeight="1">
      <c r="A9" s="12" t="s">
        <v>66</v>
      </c>
      <c r="B9" s="305" t="s">
        <v>197</v>
      </c>
      <c r="C9" s="211">
        <v>16119149</v>
      </c>
      <c r="D9" s="211">
        <v>16119149</v>
      </c>
    </row>
    <row r="10" spans="1:4" s="303" customFormat="1" ht="12" customHeight="1">
      <c r="A10" s="12" t="s">
        <v>67</v>
      </c>
      <c r="B10" s="305" t="s">
        <v>198</v>
      </c>
      <c r="C10" s="211">
        <v>9129398</v>
      </c>
      <c r="D10" s="211">
        <v>9129398</v>
      </c>
    </row>
    <row r="11" spans="1:4" s="303" customFormat="1" ht="12" customHeight="1">
      <c r="A11" s="12" t="s">
        <v>68</v>
      </c>
      <c r="B11" s="305" t="s">
        <v>199</v>
      </c>
      <c r="C11" s="211">
        <v>1800000</v>
      </c>
      <c r="D11" s="211">
        <v>1800000</v>
      </c>
    </row>
    <row r="12" spans="1:4" s="303" customFormat="1" ht="12" customHeight="1">
      <c r="A12" s="12" t="s">
        <v>101</v>
      </c>
      <c r="B12" s="205" t="s">
        <v>359</v>
      </c>
      <c r="C12" s="211"/>
      <c r="D12" s="211">
        <v>0</v>
      </c>
    </row>
    <row r="13" spans="1:4" s="303" customFormat="1" ht="12" customHeight="1" thickBot="1">
      <c r="A13" s="14" t="s">
        <v>69</v>
      </c>
      <c r="B13" s="206" t="s">
        <v>360</v>
      </c>
      <c r="C13" s="211"/>
      <c r="D13" s="211"/>
    </row>
    <row r="14" spans="1:4" s="303" customFormat="1" ht="12" customHeight="1" thickBot="1">
      <c r="A14" s="18" t="s">
        <v>8</v>
      </c>
      <c r="B14" s="204" t="s">
        <v>200</v>
      </c>
      <c r="C14" s="209">
        <f>+C15+C16+C17+C18+C19</f>
        <v>1610625</v>
      </c>
      <c r="D14" s="209">
        <f>+D15+D16+D17+D18+D19</f>
        <v>5189775</v>
      </c>
    </row>
    <row r="15" spans="1:4" s="303" customFormat="1" ht="12" customHeight="1">
      <c r="A15" s="13" t="s">
        <v>71</v>
      </c>
      <c r="B15" s="304" t="s">
        <v>201</v>
      </c>
      <c r="C15" s="212"/>
      <c r="D15" s="212"/>
    </row>
    <row r="16" spans="1:4" s="303" customFormat="1" ht="12" customHeight="1">
      <c r="A16" s="12" t="s">
        <v>72</v>
      </c>
      <c r="B16" s="305" t="s">
        <v>202</v>
      </c>
      <c r="C16" s="211"/>
      <c r="D16" s="211"/>
    </row>
    <row r="17" spans="1:4" s="303" customFormat="1" ht="12" customHeight="1">
      <c r="A17" s="12" t="s">
        <v>73</v>
      </c>
      <c r="B17" s="305" t="s">
        <v>351</v>
      </c>
      <c r="C17" s="211"/>
      <c r="D17" s="211"/>
    </row>
    <row r="18" spans="1:4" s="303" customFormat="1" ht="12" customHeight="1">
      <c r="A18" s="12" t="s">
        <v>74</v>
      </c>
      <c r="B18" s="305" t="s">
        <v>352</v>
      </c>
      <c r="C18" s="211"/>
      <c r="D18" s="211"/>
    </row>
    <row r="19" spans="1:4" s="303" customFormat="1" ht="12" customHeight="1">
      <c r="A19" s="12" t="s">
        <v>75</v>
      </c>
      <c r="B19" s="305" t="s">
        <v>203</v>
      </c>
      <c r="C19" s="211">
        <v>1610625</v>
      </c>
      <c r="D19" s="211">
        <v>5189775</v>
      </c>
    </row>
    <row r="20" spans="1:4" s="303" customFormat="1" ht="12" customHeight="1" thickBot="1">
      <c r="A20" s="14" t="s">
        <v>81</v>
      </c>
      <c r="B20" s="206" t="s">
        <v>204</v>
      </c>
      <c r="C20" s="213"/>
      <c r="D20" s="213"/>
    </row>
    <row r="21" spans="1:4" s="303" customFormat="1" ht="12" customHeight="1" thickBot="1">
      <c r="A21" s="18" t="s">
        <v>9</v>
      </c>
      <c r="B21" s="19" t="s">
        <v>205</v>
      </c>
      <c r="C21" s="209">
        <f>+C22+C23+C24+C25+C26</f>
        <v>5122227</v>
      </c>
      <c r="D21" s="209">
        <f>+D22+D23+D24+D25+D26</f>
        <v>5122227</v>
      </c>
    </row>
    <row r="22" spans="1:4" s="303" customFormat="1" ht="12" customHeight="1">
      <c r="A22" s="13" t="s">
        <v>54</v>
      </c>
      <c r="B22" s="304" t="s">
        <v>206</v>
      </c>
      <c r="C22" s="212"/>
      <c r="D22" s="212">
        <v>0</v>
      </c>
    </row>
    <row r="23" spans="1:4" s="303" customFormat="1" ht="12" customHeight="1">
      <c r="A23" s="12" t="s">
        <v>55</v>
      </c>
      <c r="B23" s="305" t="s">
        <v>207</v>
      </c>
      <c r="C23" s="211"/>
      <c r="D23" s="211"/>
    </row>
    <row r="24" spans="1:4" s="303" customFormat="1" ht="12" customHeight="1">
      <c r="A24" s="12" t="s">
        <v>56</v>
      </c>
      <c r="B24" s="305" t="s">
        <v>353</v>
      </c>
      <c r="C24" s="211"/>
      <c r="D24" s="211"/>
    </row>
    <row r="25" spans="1:4" s="303" customFormat="1" ht="12" customHeight="1">
      <c r="A25" s="12" t="s">
        <v>57</v>
      </c>
      <c r="B25" s="305" t="s">
        <v>354</v>
      </c>
      <c r="C25" s="211"/>
      <c r="D25" s="211"/>
    </row>
    <row r="26" spans="1:4" s="303" customFormat="1" ht="12" customHeight="1">
      <c r="A26" s="12" t="s">
        <v>115</v>
      </c>
      <c r="B26" s="305" t="s">
        <v>208</v>
      </c>
      <c r="C26" s="211">
        <v>5122227</v>
      </c>
      <c r="D26" s="211">
        <v>5122227</v>
      </c>
    </row>
    <row r="27" spans="1:4" s="303" customFormat="1" ht="12" customHeight="1" thickBot="1">
      <c r="A27" s="14" t="s">
        <v>116</v>
      </c>
      <c r="B27" s="306" t="s">
        <v>209</v>
      </c>
      <c r="C27" s="213"/>
      <c r="D27" s="213"/>
    </row>
    <row r="28" spans="1:4" s="303" customFormat="1" ht="12" customHeight="1" thickBot="1">
      <c r="A28" s="18" t="s">
        <v>117</v>
      </c>
      <c r="B28" s="19" t="s">
        <v>210</v>
      </c>
      <c r="C28" s="215">
        <f>+C29+C33+C34+C35</f>
        <v>2300000</v>
      </c>
      <c r="D28" s="215">
        <f>+D29+D33+D34+D35</f>
        <v>2300000</v>
      </c>
    </row>
    <row r="29" spans="1:4" s="303" customFormat="1" ht="12" customHeight="1">
      <c r="A29" s="13" t="s">
        <v>211</v>
      </c>
      <c r="B29" s="304" t="s">
        <v>366</v>
      </c>
      <c r="C29" s="299">
        <f>SUM(C30:C32)</f>
        <v>2000000</v>
      </c>
      <c r="D29" s="299">
        <f>SUM(D30:D32)</f>
        <v>2000000</v>
      </c>
    </row>
    <row r="30" spans="1:4" s="303" customFormat="1" ht="12" customHeight="1">
      <c r="A30" s="12" t="s">
        <v>212</v>
      </c>
      <c r="B30" s="305" t="s">
        <v>217</v>
      </c>
      <c r="C30" s="211">
        <v>500000</v>
      </c>
      <c r="D30" s="211">
        <v>500000</v>
      </c>
    </row>
    <row r="31" spans="1:4" s="303" customFormat="1" ht="12" customHeight="1">
      <c r="A31" s="12" t="s">
        <v>213</v>
      </c>
      <c r="B31" s="305" t="s">
        <v>218</v>
      </c>
      <c r="C31" s="211">
        <v>0</v>
      </c>
      <c r="D31" s="211"/>
    </row>
    <row r="32" spans="1:4" s="303" customFormat="1" ht="12" customHeight="1">
      <c r="A32" s="12" t="s">
        <v>364</v>
      </c>
      <c r="B32" s="350" t="s">
        <v>365</v>
      </c>
      <c r="C32" s="211">
        <v>1500000</v>
      </c>
      <c r="D32" s="211">
        <v>1500000</v>
      </c>
    </row>
    <row r="33" spans="1:4" s="303" customFormat="1" ht="12" customHeight="1">
      <c r="A33" s="12" t="s">
        <v>214</v>
      </c>
      <c r="B33" s="305" t="s">
        <v>219</v>
      </c>
      <c r="C33" s="211">
        <v>300000</v>
      </c>
      <c r="D33" s="211">
        <v>300000</v>
      </c>
    </row>
    <row r="34" spans="1:4" s="303" customFormat="1" ht="12" customHeight="1">
      <c r="A34" s="12" t="s">
        <v>215</v>
      </c>
      <c r="B34" s="305" t="s">
        <v>220</v>
      </c>
      <c r="C34" s="211"/>
      <c r="D34" s="211"/>
    </row>
    <row r="35" spans="1:4" s="303" customFormat="1" ht="12" customHeight="1" thickBot="1">
      <c r="A35" s="14" t="s">
        <v>216</v>
      </c>
      <c r="B35" s="306" t="s">
        <v>221</v>
      </c>
      <c r="C35" s="213"/>
      <c r="D35" s="213"/>
    </row>
    <row r="36" spans="1:4" s="303" customFormat="1" ht="12" customHeight="1" thickBot="1">
      <c r="A36" s="18" t="s">
        <v>11</v>
      </c>
      <c r="B36" s="19" t="s">
        <v>361</v>
      </c>
      <c r="C36" s="209">
        <f>SUM(C37:C47)</f>
        <v>182040</v>
      </c>
      <c r="D36" s="209">
        <f>SUM(D37:D47)</f>
        <v>3176942</v>
      </c>
    </row>
    <row r="37" spans="1:4" s="303" customFormat="1" ht="12" customHeight="1">
      <c r="A37" s="13" t="s">
        <v>58</v>
      </c>
      <c r="B37" s="304" t="s">
        <v>224</v>
      </c>
      <c r="C37" s="212"/>
      <c r="D37" s="212"/>
    </row>
    <row r="38" spans="1:4" s="303" customFormat="1" ht="12" customHeight="1">
      <c r="A38" s="12" t="s">
        <v>59</v>
      </c>
      <c r="B38" s="305" t="s">
        <v>225</v>
      </c>
      <c r="C38" s="211">
        <v>182040</v>
      </c>
      <c r="D38" s="211">
        <v>2540231</v>
      </c>
    </row>
    <row r="39" spans="1:4" s="303" customFormat="1" ht="12" customHeight="1">
      <c r="A39" s="12" t="s">
        <v>60</v>
      </c>
      <c r="B39" s="305" t="s">
        <v>226</v>
      </c>
      <c r="C39" s="211"/>
      <c r="D39" s="211"/>
    </row>
    <row r="40" spans="1:4" s="303" customFormat="1" ht="12" customHeight="1">
      <c r="A40" s="12" t="s">
        <v>119</v>
      </c>
      <c r="B40" s="305" t="s">
        <v>227</v>
      </c>
      <c r="C40" s="211"/>
      <c r="D40" s="211"/>
    </row>
    <row r="41" spans="1:4" s="303" customFormat="1" ht="12" customHeight="1">
      <c r="A41" s="12" t="s">
        <v>120</v>
      </c>
      <c r="B41" s="305" t="s">
        <v>228</v>
      </c>
      <c r="C41" s="211"/>
      <c r="D41" s="211"/>
    </row>
    <row r="42" spans="1:4" s="303" customFormat="1" ht="12" customHeight="1">
      <c r="A42" s="12" t="s">
        <v>121</v>
      </c>
      <c r="B42" s="305" t="s">
        <v>229</v>
      </c>
      <c r="C42" s="211"/>
      <c r="D42" s="211">
        <v>636711</v>
      </c>
    </row>
    <row r="43" spans="1:4" s="303" customFormat="1" ht="12" customHeight="1">
      <c r="A43" s="12" t="s">
        <v>122</v>
      </c>
      <c r="B43" s="305" t="s">
        <v>230</v>
      </c>
      <c r="C43" s="211"/>
      <c r="D43" s="211"/>
    </row>
    <row r="44" spans="1:4" s="303" customFormat="1" ht="12" customHeight="1">
      <c r="A44" s="12" t="s">
        <v>123</v>
      </c>
      <c r="B44" s="305" t="s">
        <v>231</v>
      </c>
      <c r="C44" s="211"/>
      <c r="D44" s="211"/>
    </row>
    <row r="45" spans="1:4" s="303" customFormat="1" ht="12" customHeight="1">
      <c r="A45" s="12" t="s">
        <v>222</v>
      </c>
      <c r="B45" s="305" t="s">
        <v>232</v>
      </c>
      <c r="C45" s="214"/>
      <c r="D45" s="214"/>
    </row>
    <row r="46" spans="1:4" s="303" customFormat="1" ht="12" customHeight="1">
      <c r="A46" s="14" t="s">
        <v>223</v>
      </c>
      <c r="B46" s="306" t="s">
        <v>363</v>
      </c>
      <c r="C46" s="293"/>
      <c r="D46" s="293"/>
    </row>
    <row r="47" spans="1:4" s="303" customFormat="1" ht="12" customHeight="1" thickBot="1">
      <c r="A47" s="14" t="s">
        <v>362</v>
      </c>
      <c r="B47" s="206" t="s">
        <v>233</v>
      </c>
      <c r="C47" s="293"/>
      <c r="D47" s="293"/>
    </row>
    <row r="48" spans="1:4" s="303" customFormat="1" ht="12" customHeight="1" thickBot="1">
      <c r="A48" s="18" t="s">
        <v>12</v>
      </c>
      <c r="B48" s="19" t="s">
        <v>234</v>
      </c>
      <c r="C48" s="209">
        <f>SUM(C49:C53)</f>
        <v>0</v>
      </c>
      <c r="D48" s="209">
        <f>SUM(D49:D53)</f>
        <v>0</v>
      </c>
    </row>
    <row r="49" spans="1:4" s="303" customFormat="1" ht="12" customHeight="1">
      <c r="A49" s="13" t="s">
        <v>61</v>
      </c>
      <c r="B49" s="304" t="s">
        <v>238</v>
      </c>
      <c r="C49" s="334"/>
      <c r="D49" s="334"/>
    </row>
    <row r="50" spans="1:4" s="303" customFormat="1" ht="12" customHeight="1">
      <c r="A50" s="12" t="s">
        <v>62</v>
      </c>
      <c r="B50" s="305" t="s">
        <v>239</v>
      </c>
      <c r="C50" s="214">
        <v>0</v>
      </c>
      <c r="D50" s="214"/>
    </row>
    <row r="51" spans="1:4" s="303" customFormat="1" ht="12" customHeight="1">
      <c r="A51" s="12" t="s">
        <v>235</v>
      </c>
      <c r="B51" s="305" t="s">
        <v>240</v>
      </c>
      <c r="C51" s="214"/>
      <c r="D51" s="214"/>
    </row>
    <row r="52" spans="1:4" s="303" customFormat="1" ht="12" customHeight="1">
      <c r="A52" s="12" t="s">
        <v>236</v>
      </c>
      <c r="B52" s="305" t="s">
        <v>241</v>
      </c>
      <c r="C52" s="214"/>
      <c r="D52" s="214"/>
    </row>
    <row r="53" spans="1:4" s="303" customFormat="1" ht="12" customHeight="1" thickBot="1">
      <c r="A53" s="14" t="s">
        <v>237</v>
      </c>
      <c r="B53" s="206" t="s">
        <v>242</v>
      </c>
      <c r="C53" s="293"/>
      <c r="D53" s="293"/>
    </row>
    <row r="54" spans="1:4" s="303" customFormat="1" ht="12" customHeight="1" thickBot="1">
      <c r="A54" s="18" t="s">
        <v>124</v>
      </c>
      <c r="B54" s="19" t="s">
        <v>243</v>
      </c>
      <c r="C54" s="209">
        <f>SUM(C55:C57)</f>
        <v>0</v>
      </c>
      <c r="D54" s="209">
        <f>SUM(D55:D57)</f>
        <v>0</v>
      </c>
    </row>
    <row r="55" spans="1:4" s="303" customFormat="1" ht="12" customHeight="1">
      <c r="A55" s="13" t="s">
        <v>63</v>
      </c>
      <c r="B55" s="304" t="s">
        <v>244</v>
      </c>
      <c r="C55" s="212"/>
      <c r="D55" s="212"/>
    </row>
    <row r="56" spans="1:4" s="303" customFormat="1" ht="12" customHeight="1">
      <c r="A56" s="12" t="s">
        <v>64</v>
      </c>
      <c r="B56" s="305" t="s">
        <v>355</v>
      </c>
      <c r="C56" s="211"/>
      <c r="D56" s="211"/>
    </row>
    <row r="57" spans="1:4" s="303" customFormat="1" ht="12" customHeight="1">
      <c r="A57" s="12" t="s">
        <v>247</v>
      </c>
      <c r="B57" s="305" t="s">
        <v>245</v>
      </c>
      <c r="C57" s="211"/>
      <c r="D57" s="211"/>
    </row>
    <row r="58" spans="1:4" s="303" customFormat="1" ht="12" customHeight="1" thickBot="1">
      <c r="A58" s="14" t="s">
        <v>248</v>
      </c>
      <c r="B58" s="206" t="s">
        <v>246</v>
      </c>
      <c r="C58" s="213"/>
      <c r="D58" s="213"/>
    </row>
    <row r="59" spans="1:4" s="303" customFormat="1" ht="12" customHeight="1" thickBot="1">
      <c r="A59" s="18" t="s">
        <v>14</v>
      </c>
      <c r="B59" s="204" t="s">
        <v>249</v>
      </c>
      <c r="C59" s="209">
        <f>SUM(C60:C62)</f>
        <v>2500000</v>
      </c>
      <c r="D59" s="209">
        <f>SUM(D60:D62)</f>
        <v>52188823</v>
      </c>
    </row>
    <row r="60" spans="1:4" s="303" customFormat="1" ht="12" customHeight="1">
      <c r="A60" s="13" t="s">
        <v>125</v>
      </c>
      <c r="B60" s="304" t="s">
        <v>251</v>
      </c>
      <c r="C60" s="214"/>
      <c r="D60" s="214"/>
    </row>
    <row r="61" spans="1:4" s="303" customFormat="1" ht="12" customHeight="1">
      <c r="A61" s="12" t="s">
        <v>126</v>
      </c>
      <c r="B61" s="305" t="s">
        <v>356</v>
      </c>
      <c r="C61" s="214"/>
      <c r="D61" s="214"/>
    </row>
    <row r="62" spans="1:4" s="303" customFormat="1" ht="12" customHeight="1">
      <c r="A62" s="12" t="s">
        <v>171</v>
      </c>
      <c r="B62" s="305" t="s">
        <v>252</v>
      </c>
      <c r="C62" s="214">
        <v>2500000</v>
      </c>
      <c r="D62" s="214">
        <v>52188823</v>
      </c>
    </row>
    <row r="63" spans="1:4" s="303" customFormat="1" ht="12" customHeight="1" thickBot="1">
      <c r="A63" s="14" t="s">
        <v>250</v>
      </c>
      <c r="B63" s="206" t="s">
        <v>253</v>
      </c>
      <c r="C63" s="214"/>
      <c r="D63" s="214"/>
    </row>
    <row r="64" spans="1:4" s="303" customFormat="1" ht="12" customHeight="1" thickBot="1">
      <c r="A64" s="357" t="s">
        <v>406</v>
      </c>
      <c r="B64" s="19" t="s">
        <v>254</v>
      </c>
      <c r="C64" s="215">
        <f>+C7+C14+C21+C28+C36+C48+C54+C59</f>
        <v>52513720</v>
      </c>
      <c r="D64" s="215">
        <f>+D7+D14+D21+D28+D36+D48+D54+D59</f>
        <v>108843754</v>
      </c>
    </row>
    <row r="65" spans="1:4" s="303" customFormat="1" ht="12" customHeight="1" thickBot="1">
      <c r="A65" s="357"/>
      <c r="B65" s="19"/>
      <c r="C65" s="215"/>
      <c r="D65" s="215"/>
    </row>
    <row r="66" spans="1:4" s="303" customFormat="1" ht="12" customHeight="1" thickBot="1">
      <c r="A66" s="357"/>
      <c r="B66" s="19"/>
      <c r="C66" s="215"/>
      <c r="D66" s="215"/>
    </row>
    <row r="67" spans="1:4" s="303" customFormat="1" ht="12" customHeight="1" thickBot="1">
      <c r="A67" s="336" t="s">
        <v>255</v>
      </c>
      <c r="B67" s="204" t="s">
        <v>256</v>
      </c>
      <c r="C67" s="209">
        <f>SUM(C68:C70)</f>
        <v>5122227</v>
      </c>
      <c r="D67" s="209">
        <f>SUM(D68:D70)</f>
        <v>28591639</v>
      </c>
    </row>
    <row r="68" spans="1:4" s="303" customFormat="1" ht="12" customHeight="1">
      <c r="A68" s="13" t="s">
        <v>287</v>
      </c>
      <c r="B68" s="304" t="s">
        <v>257</v>
      </c>
      <c r="C68" s="214"/>
      <c r="D68" s="214"/>
    </row>
    <row r="69" spans="1:4" s="303" customFormat="1" ht="12" customHeight="1">
      <c r="A69" s="12" t="s">
        <v>296</v>
      </c>
      <c r="B69" s="305" t="s">
        <v>258</v>
      </c>
      <c r="C69" s="214"/>
      <c r="D69" s="214"/>
    </row>
    <row r="70" spans="1:4" s="303" customFormat="1" ht="12" customHeight="1" thickBot="1">
      <c r="A70" s="14" t="s">
        <v>297</v>
      </c>
      <c r="B70" s="351" t="s">
        <v>391</v>
      </c>
      <c r="C70" s="214">
        <v>5122227</v>
      </c>
      <c r="D70" s="214">
        <v>28591639</v>
      </c>
    </row>
    <row r="71" spans="1:4" s="303" customFormat="1" ht="12" customHeight="1" thickBot="1">
      <c r="A71" s="336" t="s">
        <v>260</v>
      </c>
      <c r="B71" s="204" t="s">
        <v>261</v>
      </c>
      <c r="C71" s="209">
        <f>SUM(C72:C75)</f>
        <v>0</v>
      </c>
      <c r="D71" s="209">
        <f>SUM(D72:D75)</f>
        <v>0</v>
      </c>
    </row>
    <row r="72" spans="1:4" s="303" customFormat="1" ht="12" customHeight="1">
      <c r="A72" s="13" t="s">
        <v>102</v>
      </c>
      <c r="B72" s="304" t="s">
        <v>262</v>
      </c>
      <c r="C72" s="214"/>
      <c r="D72" s="214"/>
    </row>
    <row r="73" spans="1:4" s="303" customFormat="1" ht="12" customHeight="1">
      <c r="A73" s="12" t="s">
        <v>103</v>
      </c>
      <c r="B73" s="305" t="s">
        <v>263</v>
      </c>
      <c r="C73" s="214"/>
      <c r="D73" s="214"/>
    </row>
    <row r="74" spans="1:4" s="303" customFormat="1" ht="12" customHeight="1">
      <c r="A74" s="12" t="s">
        <v>288</v>
      </c>
      <c r="B74" s="305" t="s">
        <v>264</v>
      </c>
      <c r="C74" s="214"/>
      <c r="D74" s="214"/>
    </row>
    <row r="75" spans="1:4" s="303" customFormat="1" ht="16.5" customHeight="1">
      <c r="A75" s="362" t="s">
        <v>289</v>
      </c>
      <c r="B75" s="205" t="s">
        <v>265</v>
      </c>
      <c r="C75" s="292"/>
      <c r="D75" s="292"/>
    </row>
    <row r="76" spans="1:4" s="303" customFormat="1" ht="12" customHeight="1" thickBot="1">
      <c r="A76" s="337" t="s">
        <v>266</v>
      </c>
      <c r="B76" s="361" t="s">
        <v>267</v>
      </c>
      <c r="C76" s="354">
        <f>SUM(C77:C78)</f>
        <v>4525730</v>
      </c>
      <c r="D76" s="354">
        <f>SUM(D77:D78)</f>
        <v>7889602</v>
      </c>
    </row>
    <row r="77" spans="1:4" s="303" customFormat="1" ht="12" customHeight="1">
      <c r="A77" s="13" t="s">
        <v>290</v>
      </c>
      <c r="B77" s="304" t="s">
        <v>268</v>
      </c>
      <c r="C77" s="214">
        <v>4525730</v>
      </c>
      <c r="D77" s="214">
        <v>7889602</v>
      </c>
    </row>
    <row r="78" spans="1:4" s="303" customFormat="1" ht="12" customHeight="1" thickBot="1">
      <c r="A78" s="14" t="s">
        <v>291</v>
      </c>
      <c r="B78" s="206" t="s">
        <v>269</v>
      </c>
      <c r="C78" s="214"/>
      <c r="D78" s="214"/>
    </row>
    <row r="79" spans="1:4" s="303" customFormat="1" ht="12" customHeight="1" thickBot="1">
      <c r="A79" s="336" t="s">
        <v>270</v>
      </c>
      <c r="B79" s="204" t="s">
        <v>271</v>
      </c>
      <c r="C79" s="209">
        <f>SUM(C80:C82)</f>
        <v>0</v>
      </c>
      <c r="D79" s="209">
        <f>SUM(D80:D82)</f>
        <v>0</v>
      </c>
    </row>
    <row r="80" spans="1:4" s="303" customFormat="1" ht="12" customHeight="1">
      <c r="A80" s="13" t="s">
        <v>292</v>
      </c>
      <c r="B80" s="304" t="s">
        <v>272</v>
      </c>
      <c r="C80" s="214"/>
      <c r="D80" s="214"/>
    </row>
    <row r="81" spans="1:4" s="303" customFormat="1" ht="12" customHeight="1">
      <c r="A81" s="12" t="s">
        <v>293</v>
      </c>
      <c r="B81" s="305" t="s">
        <v>273</v>
      </c>
      <c r="C81" s="214"/>
      <c r="D81" s="214"/>
    </row>
    <row r="82" spans="1:4" s="303" customFormat="1" ht="12" customHeight="1" thickBot="1">
      <c r="A82" s="14" t="s">
        <v>294</v>
      </c>
      <c r="B82" s="206" t="s">
        <v>274</v>
      </c>
      <c r="C82" s="214"/>
      <c r="D82" s="214"/>
    </row>
    <row r="83" spans="1:4" s="303" customFormat="1" ht="12" customHeight="1" thickBot="1">
      <c r="A83" s="336" t="s">
        <v>275</v>
      </c>
      <c r="B83" s="204" t="s">
        <v>295</v>
      </c>
      <c r="C83" s="209">
        <f>SUM(C84:C87)</f>
        <v>0</v>
      </c>
      <c r="D83" s="209">
        <f>SUM(D84:D87)</f>
        <v>0</v>
      </c>
    </row>
    <row r="84" spans="1:4" s="303" customFormat="1" ht="12" customHeight="1">
      <c r="A84" s="308" t="s">
        <v>276</v>
      </c>
      <c r="B84" s="304" t="s">
        <v>277</v>
      </c>
      <c r="C84" s="214"/>
      <c r="D84" s="214"/>
    </row>
    <row r="85" spans="1:4" s="303" customFormat="1" ht="12" customHeight="1">
      <c r="A85" s="309" t="s">
        <v>278</v>
      </c>
      <c r="B85" s="305" t="s">
        <v>279</v>
      </c>
      <c r="C85" s="214"/>
      <c r="D85" s="214"/>
    </row>
    <row r="86" spans="1:4" s="303" customFormat="1" ht="12" customHeight="1">
      <c r="A86" s="309" t="s">
        <v>280</v>
      </c>
      <c r="B86" s="305" t="s">
        <v>281</v>
      </c>
      <c r="C86" s="214"/>
      <c r="D86" s="214"/>
    </row>
    <row r="87" spans="1:4" s="303" customFormat="1" ht="12" customHeight="1" thickBot="1">
      <c r="A87" s="310" t="s">
        <v>282</v>
      </c>
      <c r="B87" s="206" t="s">
        <v>283</v>
      </c>
      <c r="C87" s="214"/>
      <c r="D87" s="214"/>
    </row>
    <row r="88" spans="1:4" s="303" customFormat="1" ht="12" customHeight="1" thickBot="1">
      <c r="A88" s="336" t="s">
        <v>284</v>
      </c>
      <c r="B88" s="204" t="s">
        <v>405</v>
      </c>
      <c r="C88" s="335"/>
      <c r="D88" s="335"/>
    </row>
    <row r="89" spans="1:4" s="303" customFormat="1" ht="13.5" customHeight="1" thickBot="1">
      <c r="A89" s="336" t="s">
        <v>286</v>
      </c>
      <c r="B89" s="204" t="s">
        <v>285</v>
      </c>
      <c r="C89" s="335"/>
      <c r="D89" s="335"/>
    </row>
    <row r="90" spans="1:4" s="303" customFormat="1" ht="15.75" customHeight="1" thickBot="1">
      <c r="A90" s="336" t="s">
        <v>298</v>
      </c>
      <c r="B90" s="311" t="s">
        <v>408</v>
      </c>
      <c r="C90" s="215">
        <f>+C67+C71+C76+C79+C83+C89+C88</f>
        <v>9647957</v>
      </c>
      <c r="D90" s="215">
        <f>+D67+D71+D76+D79+D83+D89+D88</f>
        <v>36481241</v>
      </c>
    </row>
    <row r="91" spans="1:4" s="303" customFormat="1" ht="16.5" customHeight="1" thickBot="1">
      <c r="A91" s="337" t="s">
        <v>407</v>
      </c>
      <c r="B91" s="312" t="s">
        <v>409</v>
      </c>
      <c r="C91" s="215">
        <f>+C64+C90</f>
        <v>62161677</v>
      </c>
      <c r="D91" s="215">
        <f>+D64+D90</f>
        <v>145324995</v>
      </c>
    </row>
    <row r="92" spans="1:4" s="303" customFormat="1" ht="83.25" customHeight="1">
      <c r="A92" s="3"/>
      <c r="B92" s="4"/>
      <c r="C92" s="216"/>
      <c r="D92" s="216"/>
    </row>
    <row r="93" spans="1:4" ht="16.5" customHeight="1">
      <c r="A93" s="432" t="s">
        <v>35</v>
      </c>
      <c r="B93" s="432"/>
      <c r="C93" s="432"/>
      <c r="D93" s="301"/>
    </row>
    <row r="94" spans="1:4" s="313" customFormat="1" ht="16.5" customHeight="1" thickBot="1">
      <c r="A94" s="433" t="s">
        <v>106</v>
      </c>
      <c r="B94" s="433"/>
      <c r="C94" s="89"/>
      <c r="D94" s="89" t="s">
        <v>462</v>
      </c>
    </row>
    <row r="95" spans="1:4" ht="37.5" customHeight="1" thickBot="1">
      <c r="A95" s="21" t="s">
        <v>53</v>
      </c>
      <c r="B95" s="22" t="s">
        <v>36</v>
      </c>
      <c r="C95" s="30" t="str">
        <f>+C5</f>
        <v>2019. évi                     eredeti előirányzat</v>
      </c>
      <c r="D95" s="30" t="str">
        <f>+D5</f>
        <v>2019. évi                     módosított előirányzat</v>
      </c>
    </row>
    <row r="96" spans="1:4" s="302" customFormat="1" ht="12" customHeight="1" thickBot="1">
      <c r="A96" s="27" t="s">
        <v>423</v>
      </c>
      <c r="B96" s="28" t="s">
        <v>424</v>
      </c>
      <c r="C96" s="29" t="s">
        <v>425</v>
      </c>
      <c r="D96" s="29" t="s">
        <v>425</v>
      </c>
    </row>
    <row r="97" spans="1:4" ht="12" customHeight="1" thickBot="1">
      <c r="A97" s="20" t="s">
        <v>7</v>
      </c>
      <c r="B97" s="26" t="s">
        <v>367</v>
      </c>
      <c r="C97" s="208">
        <f>C98+C99+C100+C101+C102+C115</f>
        <v>43223116</v>
      </c>
      <c r="D97" s="208">
        <f>D98+D99+D100+D101+D102+D115</f>
        <v>50104862</v>
      </c>
    </row>
    <row r="98" spans="1:4" ht="12" customHeight="1">
      <c r="A98" s="15" t="s">
        <v>65</v>
      </c>
      <c r="B98" s="8" t="s">
        <v>37</v>
      </c>
      <c r="C98" s="210">
        <v>19350644</v>
      </c>
      <c r="D98" s="210">
        <v>23325694</v>
      </c>
    </row>
    <row r="99" spans="1:4" ht="12" customHeight="1">
      <c r="A99" s="12" t="s">
        <v>66</v>
      </c>
      <c r="B99" s="6" t="s">
        <v>127</v>
      </c>
      <c r="C99" s="211">
        <v>3521030</v>
      </c>
      <c r="D99" s="211">
        <v>3924694</v>
      </c>
    </row>
    <row r="100" spans="1:4" ht="12" customHeight="1">
      <c r="A100" s="12" t="s">
        <v>67</v>
      </c>
      <c r="B100" s="6" t="s">
        <v>93</v>
      </c>
      <c r="C100" s="213">
        <v>17445158</v>
      </c>
      <c r="D100" s="213">
        <v>17758199</v>
      </c>
    </row>
    <row r="101" spans="1:4" ht="12" customHeight="1">
      <c r="A101" s="12" t="s">
        <v>68</v>
      </c>
      <c r="B101" s="9" t="s">
        <v>128</v>
      </c>
      <c r="C101" s="213">
        <v>380000</v>
      </c>
      <c r="D101" s="213">
        <v>380000</v>
      </c>
    </row>
    <row r="102" spans="1:4" ht="12" customHeight="1">
      <c r="A102" s="12" t="s">
        <v>76</v>
      </c>
      <c r="B102" s="17" t="s">
        <v>129</v>
      </c>
      <c r="C102" s="213">
        <v>1830000</v>
      </c>
      <c r="D102" s="213">
        <v>3798169</v>
      </c>
    </row>
    <row r="103" spans="1:4" ht="12" customHeight="1">
      <c r="A103" s="12" t="s">
        <v>69</v>
      </c>
      <c r="B103" s="6" t="s">
        <v>372</v>
      </c>
      <c r="C103" s="213"/>
      <c r="D103" s="213">
        <v>1069716</v>
      </c>
    </row>
    <row r="104" spans="1:4" ht="12" customHeight="1">
      <c r="A104" s="12" t="s">
        <v>70</v>
      </c>
      <c r="B104" s="92" t="s">
        <v>371</v>
      </c>
      <c r="C104" s="213"/>
      <c r="D104" s="213"/>
    </row>
    <row r="105" spans="1:4" ht="12" customHeight="1">
      <c r="A105" s="12" t="s">
        <v>77</v>
      </c>
      <c r="B105" s="92" t="s">
        <v>370</v>
      </c>
      <c r="C105" s="213"/>
      <c r="D105" s="213">
        <v>0</v>
      </c>
    </row>
    <row r="106" spans="1:4" ht="12" customHeight="1">
      <c r="A106" s="12" t="s">
        <v>78</v>
      </c>
      <c r="B106" s="90" t="s">
        <v>301</v>
      </c>
      <c r="C106" s="213"/>
      <c r="D106" s="213">
        <v>0</v>
      </c>
    </row>
    <row r="107" spans="1:4" ht="12" customHeight="1">
      <c r="A107" s="12" t="s">
        <v>79</v>
      </c>
      <c r="B107" s="91" t="s">
        <v>302</v>
      </c>
      <c r="C107" s="213"/>
      <c r="D107" s="213"/>
    </row>
    <row r="108" spans="1:4" ht="12" customHeight="1">
      <c r="A108" s="12" t="s">
        <v>80</v>
      </c>
      <c r="B108" s="91" t="s">
        <v>303</v>
      </c>
      <c r="C108" s="213"/>
      <c r="D108" s="213"/>
    </row>
    <row r="109" spans="1:4" ht="12" customHeight="1">
      <c r="A109" s="12" t="s">
        <v>82</v>
      </c>
      <c r="B109" s="90" t="s">
        <v>304</v>
      </c>
      <c r="C109" s="213">
        <v>1730000</v>
      </c>
      <c r="D109" s="213">
        <v>2628453</v>
      </c>
    </row>
    <row r="110" spans="1:4" ht="12" customHeight="1">
      <c r="A110" s="12" t="s">
        <v>130</v>
      </c>
      <c r="B110" s="90" t="s">
        <v>305</v>
      </c>
      <c r="C110" s="213"/>
      <c r="D110" s="213"/>
    </row>
    <row r="111" spans="1:4" ht="12" customHeight="1">
      <c r="A111" s="12" t="s">
        <v>299</v>
      </c>
      <c r="B111" s="91" t="s">
        <v>306</v>
      </c>
      <c r="C111" s="213"/>
      <c r="D111" s="213">
        <v>0</v>
      </c>
    </row>
    <row r="112" spans="1:4" ht="12" customHeight="1">
      <c r="A112" s="11" t="s">
        <v>300</v>
      </c>
      <c r="B112" s="92" t="s">
        <v>307</v>
      </c>
      <c r="C112" s="213"/>
      <c r="D112" s="213"/>
    </row>
    <row r="113" spans="1:4" ht="12" customHeight="1">
      <c r="A113" s="12" t="s">
        <v>368</v>
      </c>
      <c r="B113" s="92" t="s">
        <v>308</v>
      </c>
      <c r="C113" s="213"/>
      <c r="D113" s="213"/>
    </row>
    <row r="114" spans="1:4" ht="12" customHeight="1">
      <c r="A114" s="14" t="s">
        <v>369</v>
      </c>
      <c r="B114" s="92" t="s">
        <v>309</v>
      </c>
      <c r="C114" s="213">
        <v>100000</v>
      </c>
      <c r="D114" s="213">
        <v>100000</v>
      </c>
    </row>
    <row r="115" spans="1:4" ht="12" customHeight="1">
      <c r="A115" s="12" t="s">
        <v>373</v>
      </c>
      <c r="B115" s="9" t="s">
        <v>38</v>
      </c>
      <c r="C115" s="211">
        <v>696284</v>
      </c>
      <c r="D115" s="211">
        <v>918106</v>
      </c>
    </row>
    <row r="116" spans="1:4" ht="12" customHeight="1">
      <c r="A116" s="12" t="s">
        <v>374</v>
      </c>
      <c r="B116" s="6" t="s">
        <v>376</v>
      </c>
      <c r="C116" s="211">
        <v>696284</v>
      </c>
      <c r="D116" s="211">
        <v>918106</v>
      </c>
    </row>
    <row r="117" spans="1:4" ht="12" customHeight="1" thickBot="1">
      <c r="A117" s="16" t="s">
        <v>375</v>
      </c>
      <c r="B117" s="355" t="s">
        <v>377</v>
      </c>
      <c r="C117" s="217"/>
      <c r="D117" s="217">
        <v>0</v>
      </c>
    </row>
    <row r="118" spans="1:4" ht="12" customHeight="1" thickBot="1">
      <c r="A118" s="352" t="s">
        <v>8</v>
      </c>
      <c r="B118" s="353" t="s">
        <v>310</v>
      </c>
      <c r="C118" s="354">
        <f>+C119+C121+C123</f>
        <v>12050510</v>
      </c>
      <c r="D118" s="354">
        <f>+D119+D121+D123</f>
        <v>64862670</v>
      </c>
    </row>
    <row r="119" spans="1:4" ht="12" customHeight="1">
      <c r="A119" s="13" t="s">
        <v>71</v>
      </c>
      <c r="B119" s="6" t="s">
        <v>170</v>
      </c>
      <c r="C119" s="212">
        <v>7645510</v>
      </c>
      <c r="D119" s="212">
        <v>10523945</v>
      </c>
    </row>
    <row r="120" spans="1:4" ht="12" customHeight="1">
      <c r="A120" s="13" t="s">
        <v>72</v>
      </c>
      <c r="B120" s="10" t="s">
        <v>314</v>
      </c>
      <c r="C120" s="212"/>
      <c r="D120" s="212"/>
    </row>
    <row r="121" spans="1:4" ht="12" customHeight="1">
      <c r="A121" s="13" t="s">
        <v>73</v>
      </c>
      <c r="B121" s="10" t="s">
        <v>131</v>
      </c>
      <c r="C121" s="211">
        <v>1905000</v>
      </c>
      <c r="D121" s="211">
        <v>51838725</v>
      </c>
    </row>
    <row r="122" spans="1:4" ht="12" customHeight="1">
      <c r="A122" s="13" t="s">
        <v>74</v>
      </c>
      <c r="B122" s="10" t="s">
        <v>315</v>
      </c>
      <c r="C122" s="202"/>
      <c r="D122" s="202"/>
    </row>
    <row r="123" spans="1:4" ht="12" customHeight="1">
      <c r="A123" s="13" t="s">
        <v>75</v>
      </c>
      <c r="B123" s="206" t="s">
        <v>172</v>
      </c>
      <c r="C123" s="202">
        <v>2500000</v>
      </c>
      <c r="D123" s="202">
        <v>2500000</v>
      </c>
    </row>
    <row r="124" spans="1:4" ht="12" customHeight="1">
      <c r="A124" s="13" t="s">
        <v>81</v>
      </c>
      <c r="B124" s="205" t="s">
        <v>357</v>
      </c>
      <c r="C124" s="202"/>
      <c r="D124" s="202"/>
    </row>
    <row r="125" spans="1:4" ht="12" customHeight="1">
      <c r="A125" s="13" t="s">
        <v>83</v>
      </c>
      <c r="B125" s="300" t="s">
        <v>320</v>
      </c>
      <c r="C125" s="202"/>
      <c r="D125" s="202"/>
    </row>
    <row r="126" spans="1:4" ht="15.75">
      <c r="A126" s="13" t="s">
        <v>132</v>
      </c>
      <c r="B126" s="91" t="s">
        <v>303</v>
      </c>
      <c r="C126" s="202"/>
      <c r="D126" s="202"/>
    </row>
    <row r="127" spans="1:4" ht="12" customHeight="1">
      <c r="A127" s="13" t="s">
        <v>133</v>
      </c>
      <c r="B127" s="91" t="s">
        <v>319</v>
      </c>
      <c r="C127" s="202">
        <v>2500000</v>
      </c>
      <c r="D127" s="202">
        <v>2500000</v>
      </c>
    </row>
    <row r="128" spans="1:4" ht="12" customHeight="1">
      <c r="A128" s="13" t="s">
        <v>134</v>
      </c>
      <c r="B128" s="91" t="s">
        <v>318</v>
      </c>
      <c r="C128" s="202"/>
      <c r="D128" s="202"/>
    </row>
    <row r="129" spans="1:4" ht="12" customHeight="1">
      <c r="A129" s="13" t="s">
        <v>311</v>
      </c>
      <c r="B129" s="91" t="s">
        <v>306</v>
      </c>
      <c r="C129" s="202"/>
      <c r="D129" s="202"/>
    </row>
    <row r="130" spans="1:4" ht="12" customHeight="1">
      <c r="A130" s="13" t="s">
        <v>312</v>
      </c>
      <c r="B130" s="91" t="s">
        <v>317</v>
      </c>
      <c r="C130" s="202"/>
      <c r="D130" s="202"/>
    </row>
    <row r="131" spans="1:4" ht="16.5" thickBot="1">
      <c r="A131" s="11" t="s">
        <v>313</v>
      </c>
      <c r="B131" s="91" t="s">
        <v>316</v>
      </c>
      <c r="C131" s="203"/>
      <c r="D131" s="203"/>
    </row>
    <row r="132" spans="1:4" ht="12" customHeight="1" thickBot="1">
      <c r="A132" s="18" t="s">
        <v>9</v>
      </c>
      <c r="B132" s="78" t="s">
        <v>378</v>
      </c>
      <c r="C132" s="209">
        <f>+C97+C118</f>
        <v>55273626</v>
      </c>
      <c r="D132" s="209">
        <f>+D97+D118</f>
        <v>114967532</v>
      </c>
    </row>
    <row r="133" spans="1:4" ht="12" customHeight="1" thickBot="1">
      <c r="A133" s="18" t="s">
        <v>10</v>
      </c>
      <c r="B133" s="78" t="s">
        <v>379</v>
      </c>
      <c r="C133" s="209">
        <f>+C134+C135+C136</f>
        <v>5122227</v>
      </c>
      <c r="D133" s="209">
        <f>+D134+D135+D136</f>
        <v>28591639</v>
      </c>
    </row>
    <row r="134" spans="1:4" ht="12" customHeight="1">
      <c r="A134" s="13" t="s">
        <v>211</v>
      </c>
      <c r="B134" s="10" t="s">
        <v>386</v>
      </c>
      <c r="C134" s="202"/>
      <c r="D134" s="202"/>
    </row>
    <row r="135" spans="1:4" ht="12" customHeight="1">
      <c r="A135" s="13" t="s">
        <v>214</v>
      </c>
      <c r="B135" s="10" t="s">
        <v>387</v>
      </c>
      <c r="C135" s="202"/>
      <c r="D135" s="202"/>
    </row>
    <row r="136" spans="1:4" ht="12" customHeight="1" thickBot="1">
      <c r="A136" s="11" t="s">
        <v>215</v>
      </c>
      <c r="B136" s="10" t="s">
        <v>388</v>
      </c>
      <c r="C136" s="202">
        <v>5122227</v>
      </c>
      <c r="D136" s="202">
        <v>28591639</v>
      </c>
    </row>
    <row r="137" spans="1:4" ht="12" customHeight="1" thickBot="1">
      <c r="A137" s="18" t="s">
        <v>11</v>
      </c>
      <c r="B137" s="78" t="s">
        <v>380</v>
      </c>
      <c r="C137" s="209">
        <f>SUM(C138:C143)</f>
        <v>0</v>
      </c>
      <c r="D137" s="209">
        <f>SUM(D138:D143)</f>
        <v>0</v>
      </c>
    </row>
    <row r="138" spans="1:4" ht="12" customHeight="1">
      <c r="A138" s="13" t="s">
        <v>58</v>
      </c>
      <c r="B138" s="7" t="s">
        <v>389</v>
      </c>
      <c r="C138" s="202"/>
      <c r="D138" s="202"/>
    </row>
    <row r="139" spans="1:4" ht="12" customHeight="1">
      <c r="A139" s="13" t="s">
        <v>59</v>
      </c>
      <c r="B139" s="7" t="s">
        <v>381</v>
      </c>
      <c r="C139" s="202"/>
      <c r="D139" s="202"/>
    </row>
    <row r="140" spans="1:4" ht="12" customHeight="1">
      <c r="A140" s="13" t="s">
        <v>60</v>
      </c>
      <c r="B140" s="7" t="s">
        <v>382</v>
      </c>
      <c r="C140" s="202"/>
      <c r="D140" s="202"/>
    </row>
    <row r="141" spans="1:4" ht="12" customHeight="1">
      <c r="A141" s="13" t="s">
        <v>119</v>
      </c>
      <c r="B141" s="7" t="s">
        <v>383</v>
      </c>
      <c r="C141" s="202"/>
      <c r="D141" s="202"/>
    </row>
    <row r="142" spans="1:4" ht="12" customHeight="1">
      <c r="A142" s="13" t="s">
        <v>120</v>
      </c>
      <c r="B142" s="7" t="s">
        <v>384</v>
      </c>
      <c r="C142" s="202"/>
      <c r="D142" s="202"/>
    </row>
    <row r="143" spans="1:4" ht="12" customHeight="1" thickBot="1">
      <c r="A143" s="11" t="s">
        <v>121</v>
      </c>
      <c r="B143" s="7" t="s">
        <v>385</v>
      </c>
      <c r="C143" s="202"/>
      <c r="D143" s="202"/>
    </row>
    <row r="144" spans="1:4" ht="12" customHeight="1" thickBot="1">
      <c r="A144" s="18" t="s">
        <v>12</v>
      </c>
      <c r="B144" s="78" t="s">
        <v>393</v>
      </c>
      <c r="C144" s="215">
        <f>+C145+C146+C147+C148</f>
        <v>1765824</v>
      </c>
      <c r="D144" s="215">
        <f>+D145+D146+D147+D148</f>
        <v>1765824</v>
      </c>
    </row>
    <row r="145" spans="1:4" ht="12" customHeight="1">
      <c r="A145" s="13" t="s">
        <v>61</v>
      </c>
      <c r="B145" s="7" t="s">
        <v>321</v>
      </c>
      <c r="C145" s="202"/>
      <c r="D145" s="202"/>
    </row>
    <row r="146" spans="1:4" ht="12" customHeight="1">
      <c r="A146" s="13" t="s">
        <v>62</v>
      </c>
      <c r="B146" s="7" t="s">
        <v>322</v>
      </c>
      <c r="C146" s="202">
        <v>1442520</v>
      </c>
      <c r="D146" s="202">
        <v>1442520</v>
      </c>
    </row>
    <row r="147" spans="1:4" ht="12" customHeight="1">
      <c r="A147" s="13" t="s">
        <v>235</v>
      </c>
      <c r="B147" s="7" t="s">
        <v>394</v>
      </c>
      <c r="C147" s="202"/>
      <c r="D147" s="202"/>
    </row>
    <row r="148" spans="1:4" ht="12" customHeight="1" thickBot="1">
      <c r="A148" s="11" t="s">
        <v>236</v>
      </c>
      <c r="B148" s="5" t="s">
        <v>341</v>
      </c>
      <c r="C148" s="202">
        <v>323304</v>
      </c>
      <c r="D148" s="202">
        <v>323304</v>
      </c>
    </row>
    <row r="149" spans="1:4" ht="12" customHeight="1" thickBot="1">
      <c r="A149" s="18" t="s">
        <v>13</v>
      </c>
      <c r="B149" s="78" t="s">
        <v>395</v>
      </c>
      <c r="C149" s="218">
        <f>SUM(C150:C154)</f>
        <v>0</v>
      </c>
      <c r="D149" s="218">
        <f>SUM(D150:D154)</f>
        <v>0</v>
      </c>
    </row>
    <row r="150" spans="1:4" ht="12" customHeight="1">
      <c r="A150" s="13" t="s">
        <v>63</v>
      </c>
      <c r="B150" s="7" t="s">
        <v>390</v>
      </c>
      <c r="C150" s="202"/>
      <c r="D150" s="202"/>
    </row>
    <row r="151" spans="1:4" ht="12" customHeight="1">
      <c r="A151" s="13" t="s">
        <v>64</v>
      </c>
      <c r="B151" s="7" t="s">
        <v>397</v>
      </c>
      <c r="C151" s="202"/>
      <c r="D151" s="202"/>
    </row>
    <row r="152" spans="1:4" ht="12" customHeight="1">
      <c r="A152" s="13" t="s">
        <v>247</v>
      </c>
      <c r="B152" s="7" t="s">
        <v>392</v>
      </c>
      <c r="C152" s="202"/>
      <c r="D152" s="202"/>
    </row>
    <row r="153" spans="1:4" ht="12" customHeight="1">
      <c r="A153" s="13" t="s">
        <v>248</v>
      </c>
      <c r="B153" s="7" t="s">
        <v>398</v>
      </c>
      <c r="C153" s="202"/>
      <c r="D153" s="202"/>
    </row>
    <row r="154" spans="1:4" ht="12" customHeight="1" thickBot="1">
      <c r="A154" s="13" t="s">
        <v>396</v>
      </c>
      <c r="B154" s="7" t="s">
        <v>399</v>
      </c>
      <c r="C154" s="202"/>
      <c r="D154" s="202"/>
    </row>
    <row r="155" spans="1:4" ht="12" customHeight="1" thickBot="1">
      <c r="A155" s="18" t="s">
        <v>14</v>
      </c>
      <c r="B155" s="78" t="s">
        <v>400</v>
      </c>
      <c r="C155" s="356"/>
      <c r="D155" s="356"/>
    </row>
    <row r="156" spans="1:4" ht="12" customHeight="1" thickBot="1">
      <c r="A156" s="18" t="s">
        <v>15</v>
      </c>
      <c r="B156" s="78" t="s">
        <v>401</v>
      </c>
      <c r="C156" s="356"/>
      <c r="D156" s="356"/>
    </row>
    <row r="157" spans="1:9" ht="15" customHeight="1" thickBot="1">
      <c r="A157" s="18" t="s">
        <v>16</v>
      </c>
      <c r="B157" s="78" t="s">
        <v>403</v>
      </c>
      <c r="C157" s="314">
        <f>+C133+C137+C144+C149+C155+C156</f>
        <v>6888051</v>
      </c>
      <c r="D157" s="314">
        <f>+D133+D137+D144+D149+D155+D156</f>
        <v>30357463</v>
      </c>
      <c r="F157" s="315"/>
      <c r="G157" s="316"/>
      <c r="H157" s="316"/>
      <c r="I157" s="316"/>
    </row>
    <row r="158" spans="1:4" s="303" customFormat="1" ht="12.75" customHeight="1" thickBot="1">
      <c r="A158" s="207" t="s">
        <v>17</v>
      </c>
      <c r="B158" s="277" t="s">
        <v>402</v>
      </c>
      <c r="C158" s="314">
        <f>+C132+C157</f>
        <v>62161677</v>
      </c>
      <c r="D158" s="314">
        <f>+D132+D157</f>
        <v>145324995</v>
      </c>
    </row>
    <row r="159" ht="7.5" customHeight="1"/>
    <row r="160" spans="1:4" ht="15.75">
      <c r="A160" s="434" t="s">
        <v>323</v>
      </c>
      <c r="B160" s="434"/>
      <c r="C160" s="434"/>
      <c r="D160" s="301"/>
    </row>
    <row r="161" spans="1:4" ht="15" customHeight="1" thickBot="1">
      <c r="A161" s="431" t="s">
        <v>107</v>
      </c>
      <c r="B161" s="431"/>
      <c r="C161" s="219"/>
      <c r="D161" s="219" t="s">
        <v>462</v>
      </c>
    </row>
    <row r="162" spans="1:4" ht="13.5" customHeight="1" thickBot="1">
      <c r="A162" s="18">
        <v>1</v>
      </c>
      <c r="B162" s="25" t="s">
        <v>404</v>
      </c>
      <c r="C162" s="209">
        <f>+C64-C132</f>
        <v>-2759906</v>
      </c>
      <c r="D162" s="209">
        <f>+D64-D132</f>
        <v>-6123778</v>
      </c>
    </row>
    <row r="163" spans="1:4" ht="27.75" customHeight="1" thickBot="1">
      <c r="A163" s="18" t="s">
        <v>8</v>
      </c>
      <c r="B163" s="25" t="s">
        <v>410</v>
      </c>
      <c r="C163" s="209">
        <f>+C90-C157</f>
        <v>2759906</v>
      </c>
      <c r="D163" s="209">
        <f>+D90-D157</f>
        <v>6123778</v>
      </c>
    </row>
  </sheetData>
  <sheetProtection/>
  <mergeCells count="6">
    <mergeCell ref="A160:C160"/>
    <mergeCell ref="A161:B161"/>
    <mergeCell ref="A1:C1"/>
    <mergeCell ref="A4:B4"/>
    <mergeCell ref="A93:C93"/>
    <mergeCell ref="A94:B9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Kistormás Községi Önkormányzat
2019. ÉVI KÖLTSÉGVETÉS
KÖTELEZŐ FELADATAINAK MÉRLEGE &amp;R&amp;"Times New Roman CE,Félkövér dőlt"&amp;11 1.2. melléklet a  10/2019. (IX.26.) önkormányzati rendelethez</oddHeader>
  </headerFooter>
  <rowBreaks count="2" manualBreakCount="2">
    <brk id="66" max="3" man="1"/>
    <brk id="9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00" workbookViewId="0" topLeftCell="B1">
      <selection activeCell="H33" sqref="H33"/>
    </sheetView>
  </sheetViews>
  <sheetFormatPr defaultColWidth="9.00390625" defaultRowHeight="12.75"/>
  <cols>
    <col min="1" max="1" width="6.875" style="43" customWidth="1"/>
    <col min="2" max="2" width="55.125" style="142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9.75" customHeight="1">
      <c r="B1" s="231" t="s">
        <v>111</v>
      </c>
      <c r="C1" s="232"/>
      <c r="D1" s="232"/>
      <c r="E1" s="232"/>
      <c r="F1" s="232"/>
      <c r="G1" s="232"/>
      <c r="H1" s="437" t="str">
        <f>+CONCATENATE("2.1. melléklet a 10/",LEFT(ÖSSZEFÜGGÉSEK!A5,4),". (IX.26.) önkormányzati rendelethez")</f>
        <v>2.1. melléklet a 10/2019. (IX.26.) önkormányzati rendelethez</v>
      </c>
    </row>
    <row r="2" spans="6:8" ht="14.25" thickBot="1">
      <c r="F2" s="233"/>
      <c r="G2" s="233" t="s">
        <v>462</v>
      </c>
      <c r="H2" s="437"/>
    </row>
    <row r="3" spans="1:8" ht="18" customHeight="1" thickBot="1">
      <c r="A3" s="435" t="s">
        <v>53</v>
      </c>
      <c r="B3" s="234" t="s">
        <v>43</v>
      </c>
      <c r="C3" s="235"/>
      <c r="D3" s="235"/>
      <c r="E3" s="234" t="s">
        <v>44</v>
      </c>
      <c r="F3" s="236"/>
      <c r="G3" s="236"/>
      <c r="H3" s="437"/>
    </row>
    <row r="4" spans="1:8" s="237" customFormat="1" ht="35.25" customHeight="1" thickBot="1">
      <c r="A4" s="436"/>
      <c r="B4" s="143" t="s">
        <v>46</v>
      </c>
      <c r="C4" s="144" t="str">
        <f>+'1.1.sz.mell.'!C5</f>
        <v>2019. évi                     eredeti előirányzat</v>
      </c>
      <c r="D4" s="144" t="str">
        <f>+'1.1.sz.mell.'!D5</f>
        <v>2019. évi                 módosított előirányzat</v>
      </c>
      <c r="E4" s="143" t="s">
        <v>46</v>
      </c>
      <c r="F4" s="39" t="str">
        <f>+C4</f>
        <v>2019. évi                     eredeti előirányzat</v>
      </c>
      <c r="G4" s="39" t="str">
        <f>+D4</f>
        <v>2019. évi                 módosított előirányzat</v>
      </c>
      <c r="H4" s="437"/>
    </row>
    <row r="5" spans="1:8" s="242" customFormat="1" ht="12" customHeight="1" thickBot="1">
      <c r="A5" s="238" t="s">
        <v>423</v>
      </c>
      <c r="B5" s="239" t="s">
        <v>424</v>
      </c>
      <c r="C5" s="240" t="s">
        <v>425</v>
      </c>
      <c r="D5" s="240" t="s">
        <v>425</v>
      </c>
      <c r="E5" s="239" t="s">
        <v>426</v>
      </c>
      <c r="F5" s="241" t="s">
        <v>462</v>
      </c>
      <c r="G5" s="241" t="s">
        <v>462</v>
      </c>
      <c r="H5" s="437"/>
    </row>
    <row r="6" spans="1:8" ht="12.75" customHeight="1">
      <c r="A6" s="243" t="s">
        <v>7</v>
      </c>
      <c r="B6" s="244" t="s">
        <v>324</v>
      </c>
      <c r="C6" s="220">
        <v>40798828</v>
      </c>
      <c r="D6" s="220">
        <v>40865987</v>
      </c>
      <c r="E6" s="244" t="s">
        <v>47</v>
      </c>
      <c r="F6" s="226">
        <v>19350644</v>
      </c>
      <c r="G6" s="226">
        <v>23325694</v>
      </c>
      <c r="H6" s="437"/>
    </row>
    <row r="7" spans="1:8" ht="12.75" customHeight="1">
      <c r="A7" s="245" t="s">
        <v>8</v>
      </c>
      <c r="B7" s="246" t="s">
        <v>325</v>
      </c>
      <c r="C7" s="221">
        <v>1610625</v>
      </c>
      <c r="D7" s="221">
        <v>5189775</v>
      </c>
      <c r="E7" s="246" t="s">
        <v>127</v>
      </c>
      <c r="F7" s="227">
        <v>3521030</v>
      </c>
      <c r="G7" s="227">
        <v>3924694</v>
      </c>
      <c r="H7" s="437"/>
    </row>
    <row r="8" spans="1:8" ht="12.75" customHeight="1">
      <c r="A8" s="245" t="s">
        <v>9</v>
      </c>
      <c r="B8" s="246" t="s">
        <v>346</v>
      </c>
      <c r="C8" s="221"/>
      <c r="D8" s="221"/>
      <c r="E8" s="246" t="s">
        <v>175</v>
      </c>
      <c r="F8" s="227">
        <v>17445158</v>
      </c>
      <c r="G8" s="227">
        <v>17758199</v>
      </c>
      <c r="H8" s="437"/>
    </row>
    <row r="9" spans="1:8" ht="12.75" customHeight="1">
      <c r="A9" s="245" t="s">
        <v>10</v>
      </c>
      <c r="B9" s="246" t="s">
        <v>118</v>
      </c>
      <c r="C9" s="221">
        <v>2300000</v>
      </c>
      <c r="D9" s="221">
        <v>2300000</v>
      </c>
      <c r="E9" s="246" t="s">
        <v>128</v>
      </c>
      <c r="F9" s="227">
        <v>380000</v>
      </c>
      <c r="G9" s="227">
        <v>380000</v>
      </c>
      <c r="H9" s="437"/>
    </row>
    <row r="10" spans="1:8" ht="12.75" customHeight="1">
      <c r="A10" s="245" t="s">
        <v>11</v>
      </c>
      <c r="B10" s="247" t="s">
        <v>350</v>
      </c>
      <c r="C10" s="221">
        <v>182040</v>
      </c>
      <c r="D10" s="221">
        <v>3176942</v>
      </c>
      <c r="E10" s="246" t="s">
        <v>129</v>
      </c>
      <c r="F10" s="227">
        <v>1830000</v>
      </c>
      <c r="G10" s="227">
        <v>3798169</v>
      </c>
      <c r="H10" s="437"/>
    </row>
    <row r="11" spans="1:8" ht="12.75" customHeight="1">
      <c r="A11" s="245" t="s">
        <v>12</v>
      </c>
      <c r="B11" s="246" t="s">
        <v>326</v>
      </c>
      <c r="C11" s="222"/>
      <c r="D11" s="222">
        <v>0</v>
      </c>
      <c r="E11" s="246" t="s">
        <v>38</v>
      </c>
      <c r="F11" s="227">
        <v>696284</v>
      </c>
      <c r="G11" s="227">
        <v>918106</v>
      </c>
      <c r="H11" s="437"/>
    </row>
    <row r="12" spans="1:8" ht="12.75" customHeight="1">
      <c r="A12" s="245" t="s">
        <v>13</v>
      </c>
      <c r="B12" s="246" t="s">
        <v>411</v>
      </c>
      <c r="C12" s="222"/>
      <c r="D12" s="222"/>
      <c r="E12" s="34"/>
      <c r="F12" s="227"/>
      <c r="G12" s="227"/>
      <c r="H12" s="437"/>
    </row>
    <row r="13" spans="1:8" ht="12.75" customHeight="1">
      <c r="A13" s="245" t="s">
        <v>14</v>
      </c>
      <c r="B13" s="34"/>
      <c r="C13" s="222"/>
      <c r="D13" s="222"/>
      <c r="E13" s="34"/>
      <c r="F13" s="227"/>
      <c r="G13" s="227"/>
      <c r="H13" s="437"/>
    </row>
    <row r="14" spans="1:8" ht="12.75" customHeight="1">
      <c r="A14" s="245" t="s">
        <v>15</v>
      </c>
      <c r="B14" s="317"/>
      <c r="C14" s="222"/>
      <c r="D14" s="222"/>
      <c r="E14" s="34"/>
      <c r="F14" s="227"/>
      <c r="G14" s="227"/>
      <c r="H14" s="437"/>
    </row>
    <row r="15" spans="1:8" ht="12.75" customHeight="1">
      <c r="A15" s="245" t="s">
        <v>16</v>
      </c>
      <c r="B15" s="34"/>
      <c r="C15" s="222"/>
      <c r="D15" s="222"/>
      <c r="E15" s="34"/>
      <c r="F15" s="227"/>
      <c r="G15" s="227"/>
      <c r="H15" s="437"/>
    </row>
    <row r="16" spans="1:8" ht="12.75" customHeight="1">
      <c r="A16" s="245" t="s">
        <v>17</v>
      </c>
      <c r="B16" s="34"/>
      <c r="C16" s="221"/>
      <c r="D16" s="221"/>
      <c r="E16" s="34"/>
      <c r="F16" s="227"/>
      <c r="G16" s="227"/>
      <c r="H16" s="437"/>
    </row>
    <row r="17" spans="1:8" ht="12.75" customHeight="1" thickBot="1">
      <c r="A17" s="245" t="s">
        <v>18</v>
      </c>
      <c r="B17" s="45"/>
      <c r="C17" s="223"/>
      <c r="D17" s="223"/>
      <c r="E17" s="34"/>
      <c r="F17" s="228"/>
      <c r="G17" s="228"/>
      <c r="H17" s="437"/>
    </row>
    <row r="18" spans="1:8" ht="15.75" customHeight="1" thickBot="1">
      <c r="A18" s="248" t="s">
        <v>19</v>
      </c>
      <c r="B18" s="79" t="s">
        <v>412</v>
      </c>
      <c r="C18" s="224">
        <f>SUM(C6:C17)</f>
        <v>44891493</v>
      </c>
      <c r="D18" s="224">
        <f>SUM(D6:D17)</f>
        <v>51532704</v>
      </c>
      <c r="E18" s="79" t="s">
        <v>332</v>
      </c>
      <c r="F18" s="229">
        <f>SUM(F6:F17)</f>
        <v>43223116</v>
      </c>
      <c r="G18" s="229">
        <f>SUM(G6:G17)</f>
        <v>50104862</v>
      </c>
      <c r="H18" s="437"/>
    </row>
    <row r="19" spans="1:8" ht="12.75" customHeight="1">
      <c r="A19" s="249" t="s">
        <v>20</v>
      </c>
      <c r="B19" s="250" t="s">
        <v>329</v>
      </c>
      <c r="C19" s="358">
        <f>SUM(C20:C23)</f>
        <v>4525730</v>
      </c>
      <c r="D19" s="358">
        <f>+D20+D21+D22+D23</f>
        <v>7889602</v>
      </c>
      <c r="E19" s="251" t="s">
        <v>135</v>
      </c>
      <c r="F19" s="230"/>
      <c r="G19" s="230"/>
      <c r="H19" s="437"/>
    </row>
    <row r="20" spans="1:8" ht="12.75" customHeight="1">
      <c r="A20" s="252" t="s">
        <v>21</v>
      </c>
      <c r="B20" s="251" t="s">
        <v>168</v>
      </c>
      <c r="C20" s="60">
        <v>4525730</v>
      </c>
      <c r="D20" s="60">
        <v>7889602</v>
      </c>
      <c r="E20" s="251" t="s">
        <v>331</v>
      </c>
      <c r="F20" s="61"/>
      <c r="G20" s="61"/>
      <c r="H20" s="437"/>
    </row>
    <row r="21" spans="1:8" ht="12.75" customHeight="1">
      <c r="A21" s="252" t="s">
        <v>22</v>
      </c>
      <c r="B21" s="251" t="s">
        <v>169</v>
      </c>
      <c r="C21" s="60"/>
      <c r="D21" s="60"/>
      <c r="E21" s="251" t="s">
        <v>109</v>
      </c>
      <c r="F21" s="61"/>
      <c r="G21" s="61"/>
      <c r="H21" s="437"/>
    </row>
    <row r="22" spans="1:8" ht="12.75" customHeight="1">
      <c r="A22" s="252" t="s">
        <v>23</v>
      </c>
      <c r="B22" s="251" t="s">
        <v>173</v>
      </c>
      <c r="C22" s="60"/>
      <c r="D22" s="60"/>
      <c r="E22" s="251" t="s">
        <v>110</v>
      </c>
      <c r="F22" s="61"/>
      <c r="G22" s="61"/>
      <c r="H22" s="437"/>
    </row>
    <row r="23" spans="1:8" ht="12.75" customHeight="1">
      <c r="A23" s="252" t="s">
        <v>24</v>
      </c>
      <c r="B23" s="251" t="s">
        <v>174</v>
      </c>
      <c r="C23" s="60"/>
      <c r="D23" s="60"/>
      <c r="E23" s="250" t="s">
        <v>176</v>
      </c>
      <c r="F23" s="61"/>
      <c r="G23" s="61"/>
      <c r="H23" s="437"/>
    </row>
    <row r="24" spans="1:8" ht="12.75" customHeight="1">
      <c r="A24" s="252" t="s">
        <v>25</v>
      </c>
      <c r="B24" s="251" t="s">
        <v>330</v>
      </c>
      <c r="C24" s="253">
        <f>+C25+C26</f>
        <v>0</v>
      </c>
      <c r="D24" s="253">
        <f>+D25+D26</f>
        <v>0</v>
      </c>
      <c r="E24" s="251" t="s">
        <v>136</v>
      </c>
      <c r="F24" s="61"/>
      <c r="G24" s="61"/>
      <c r="H24" s="437"/>
    </row>
    <row r="25" spans="1:8" ht="12.75" customHeight="1">
      <c r="A25" s="249" t="s">
        <v>26</v>
      </c>
      <c r="B25" s="250" t="s">
        <v>327</v>
      </c>
      <c r="C25" s="225"/>
      <c r="D25" s="225"/>
      <c r="E25" s="244" t="s">
        <v>394</v>
      </c>
      <c r="F25" s="230"/>
      <c r="G25" s="230"/>
      <c r="H25" s="437"/>
    </row>
    <row r="26" spans="1:8" ht="12.75" customHeight="1">
      <c r="A26" s="252" t="s">
        <v>27</v>
      </c>
      <c r="B26" s="251" t="s">
        <v>328</v>
      </c>
      <c r="C26" s="60"/>
      <c r="D26" s="60"/>
      <c r="E26" s="246" t="s">
        <v>400</v>
      </c>
      <c r="F26" s="61"/>
      <c r="G26" s="61"/>
      <c r="H26" s="437"/>
    </row>
    <row r="27" spans="1:8" ht="12.75" customHeight="1">
      <c r="A27" s="245" t="s">
        <v>28</v>
      </c>
      <c r="B27" s="251" t="s">
        <v>405</v>
      </c>
      <c r="C27" s="60"/>
      <c r="D27" s="60"/>
      <c r="E27" s="246" t="s">
        <v>341</v>
      </c>
      <c r="F27" s="61"/>
      <c r="G27" s="61"/>
      <c r="H27" s="437"/>
    </row>
    <row r="28" spans="1:8" ht="12.75" customHeight="1" thickBot="1">
      <c r="A28" s="289" t="s">
        <v>29</v>
      </c>
      <c r="B28" s="250" t="s">
        <v>285</v>
      </c>
      <c r="C28" s="225"/>
      <c r="D28" s="225"/>
      <c r="E28" s="319" t="s">
        <v>460</v>
      </c>
      <c r="F28" s="230">
        <v>1442520</v>
      </c>
      <c r="G28" s="230">
        <v>1442520</v>
      </c>
      <c r="H28" s="437"/>
    </row>
    <row r="29" spans="1:8" ht="15.75" customHeight="1" thickBot="1">
      <c r="A29" s="248" t="s">
        <v>30</v>
      </c>
      <c r="B29" s="79" t="s">
        <v>413</v>
      </c>
      <c r="C29" s="224">
        <f>+C19+C24+C27+C28</f>
        <v>4525730</v>
      </c>
      <c r="D29" s="224">
        <f>+D19+D24+D27+D28</f>
        <v>7889602</v>
      </c>
      <c r="E29" s="79" t="s">
        <v>415</v>
      </c>
      <c r="F29" s="229">
        <f>SUM(F19:F28)</f>
        <v>1442520</v>
      </c>
      <c r="G29" s="229">
        <f>SUM(G19:G28)</f>
        <v>1442520</v>
      </c>
      <c r="H29" s="437"/>
    </row>
    <row r="30" spans="1:8" ht="13.5" thickBot="1">
      <c r="A30" s="248" t="s">
        <v>31</v>
      </c>
      <c r="B30" s="254" t="s">
        <v>414</v>
      </c>
      <c r="C30" s="255">
        <f>+C18+C29</f>
        <v>49417223</v>
      </c>
      <c r="D30" s="255">
        <f>+D18+D29</f>
        <v>59422306</v>
      </c>
      <c r="E30" s="254" t="s">
        <v>416</v>
      </c>
      <c r="F30" s="255">
        <f>+F18+F29</f>
        <v>44665636</v>
      </c>
      <c r="G30" s="255">
        <f>+G18+G29</f>
        <v>51547382</v>
      </c>
      <c r="H30" s="437"/>
    </row>
    <row r="31" spans="1:8" ht="13.5" thickBot="1">
      <c r="A31" s="248" t="s">
        <v>32</v>
      </c>
      <c r="B31" s="254" t="s">
        <v>113</v>
      </c>
      <c r="C31" s="255" t="str">
        <f>IF(C18-F18&lt;0,F18-C18,"-")</f>
        <v>-</v>
      </c>
      <c r="D31" s="255" t="str">
        <f>IF(D18-G18&lt;0,G18-D18,"-")</f>
        <v>-</v>
      </c>
      <c r="E31" s="254" t="s">
        <v>114</v>
      </c>
      <c r="F31" s="255">
        <f>IF(C18-F18&gt;0,C18-F18,"-")</f>
        <v>1668377</v>
      </c>
      <c r="G31" s="255">
        <f>IF(D18-G18&gt;0,D18-G18,"-")</f>
        <v>1427842</v>
      </c>
      <c r="H31" s="437"/>
    </row>
    <row r="32" spans="1:8" ht="13.5" thickBot="1">
      <c r="A32" s="248" t="s">
        <v>33</v>
      </c>
      <c r="B32" s="254" t="s">
        <v>177</v>
      </c>
      <c r="C32" s="255" t="str">
        <f>IF(C18+C29-F30&lt;0,F30-(C18+C29),"-")</f>
        <v>-</v>
      </c>
      <c r="D32" s="255" t="str">
        <f>IF(D18+D29-G30&lt;0,G30-(D18+D29),"-")</f>
        <v>-</v>
      </c>
      <c r="E32" s="254" t="s">
        <v>178</v>
      </c>
      <c r="F32" s="255">
        <f>IF(C18+C29-F30&gt;0,C18+C29-F30,"-")</f>
        <v>4751587</v>
      </c>
      <c r="G32" s="255">
        <f>IF(D18+D29-G30&gt;0,D18+D29-G30,"-")</f>
        <v>7874924</v>
      </c>
      <c r="H32" s="437"/>
    </row>
    <row r="33" spans="2:5" ht="18.75">
      <c r="B33" s="438"/>
      <c r="C33" s="438"/>
      <c r="D33" s="438"/>
      <c r="E33" s="438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115" zoomScaleSheetLayoutView="115" workbookViewId="0" topLeftCell="A1">
      <selection activeCell="H34" sqref="H34"/>
    </sheetView>
  </sheetViews>
  <sheetFormatPr defaultColWidth="9.00390625" defaultRowHeight="12.75"/>
  <cols>
    <col min="1" max="1" width="6.875" style="43" customWidth="1"/>
    <col min="2" max="2" width="55.125" style="142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1.5">
      <c r="B1" s="231" t="s">
        <v>112</v>
      </c>
      <c r="C1" s="232"/>
      <c r="D1" s="232"/>
      <c r="E1" s="232"/>
      <c r="F1" s="232"/>
      <c r="G1" s="232"/>
      <c r="H1" s="437" t="str">
        <f>+CONCATENATE("2.2. melléklet a 10/",LEFT(ÖSSZEFÜGGÉSEK!A5,4),". (IX.26.) önkormányzati rendelethez")</f>
        <v>2.2. melléklet a 10/2019. (IX.26.) önkormányzati rendelethez</v>
      </c>
    </row>
    <row r="2" spans="6:8" ht="14.25" thickBot="1">
      <c r="F2" s="233"/>
      <c r="G2" s="233" t="s">
        <v>462</v>
      </c>
      <c r="H2" s="437"/>
    </row>
    <row r="3" spans="1:8" ht="13.5" thickBot="1">
      <c r="A3" s="439" t="s">
        <v>53</v>
      </c>
      <c r="B3" s="234" t="s">
        <v>43</v>
      </c>
      <c r="C3" s="235"/>
      <c r="D3" s="235"/>
      <c r="E3" s="234" t="s">
        <v>44</v>
      </c>
      <c r="F3" s="236"/>
      <c r="G3" s="236"/>
      <c r="H3" s="437"/>
    </row>
    <row r="4" spans="1:8" s="237" customFormat="1" ht="36.75" thickBot="1">
      <c r="A4" s="440"/>
      <c r="B4" s="143" t="s">
        <v>46</v>
      </c>
      <c r="C4" s="144" t="str">
        <f>+'2.1.sz.mell  '!C4</f>
        <v>2019. évi                     eredeti előirányzat</v>
      </c>
      <c r="D4" s="144" t="str">
        <f>+'2.1.sz.mell  '!D4</f>
        <v>2019. évi                 módosított előirányzat</v>
      </c>
      <c r="E4" s="143" t="s">
        <v>46</v>
      </c>
      <c r="F4" s="144" t="str">
        <f>+'2.1.sz.mell  '!C4</f>
        <v>2019. évi                     eredeti előirányzat</v>
      </c>
      <c r="G4" s="144" t="str">
        <f>+'2.1.sz.mell  '!D4</f>
        <v>2019. évi                 módosított előirányzat</v>
      </c>
      <c r="H4" s="437"/>
    </row>
    <row r="5" spans="1:8" s="237" customFormat="1" ht="13.5" thickBot="1">
      <c r="A5" s="238" t="s">
        <v>423</v>
      </c>
      <c r="B5" s="239" t="s">
        <v>424</v>
      </c>
      <c r="C5" s="240" t="s">
        <v>425</v>
      </c>
      <c r="D5" s="240" t="s">
        <v>427</v>
      </c>
      <c r="E5" s="239" t="s">
        <v>465</v>
      </c>
      <c r="F5" s="241" t="s">
        <v>428</v>
      </c>
      <c r="G5" s="241" t="s">
        <v>430</v>
      </c>
      <c r="H5" s="437"/>
    </row>
    <row r="6" spans="1:8" ht="12.75" customHeight="1">
      <c r="A6" s="243" t="s">
        <v>7</v>
      </c>
      <c r="B6" s="244" t="s">
        <v>333</v>
      </c>
      <c r="C6" s="220">
        <v>5122227</v>
      </c>
      <c r="D6" s="220">
        <v>5122227</v>
      </c>
      <c r="E6" s="244" t="s">
        <v>170</v>
      </c>
      <c r="F6" s="226">
        <v>7645510</v>
      </c>
      <c r="G6" s="226">
        <v>10523945</v>
      </c>
      <c r="H6" s="437"/>
    </row>
    <row r="7" spans="1:8" ht="12.75">
      <c r="A7" s="245" t="s">
        <v>8</v>
      </c>
      <c r="B7" s="246" t="s">
        <v>334</v>
      </c>
      <c r="C7" s="221"/>
      <c r="D7" s="221"/>
      <c r="E7" s="246" t="s">
        <v>339</v>
      </c>
      <c r="F7" s="227"/>
      <c r="G7" s="227"/>
      <c r="H7" s="437"/>
    </row>
    <row r="8" spans="1:8" ht="12.75" customHeight="1">
      <c r="A8" s="245" t="s">
        <v>9</v>
      </c>
      <c r="B8" s="246" t="s">
        <v>3</v>
      </c>
      <c r="C8" s="221">
        <v>0</v>
      </c>
      <c r="D8" s="221">
        <v>0</v>
      </c>
      <c r="E8" s="246" t="s">
        <v>131</v>
      </c>
      <c r="F8" s="227">
        <v>1905000</v>
      </c>
      <c r="G8" s="227">
        <v>51838725</v>
      </c>
      <c r="H8" s="437"/>
    </row>
    <row r="9" spans="1:8" ht="12.75" customHeight="1">
      <c r="A9" s="245" t="s">
        <v>10</v>
      </c>
      <c r="B9" s="246" t="s">
        <v>335</v>
      </c>
      <c r="C9" s="221">
        <v>2500000</v>
      </c>
      <c r="D9" s="221">
        <v>52188823</v>
      </c>
      <c r="E9" s="246" t="s">
        <v>340</v>
      </c>
      <c r="F9" s="227">
        <v>0</v>
      </c>
      <c r="G9" s="227"/>
      <c r="H9" s="437"/>
    </row>
    <row r="10" spans="1:8" ht="12.75" customHeight="1">
      <c r="A10" s="245" t="s">
        <v>11</v>
      </c>
      <c r="B10" s="246" t="s">
        <v>336</v>
      </c>
      <c r="C10" s="221"/>
      <c r="D10" s="221"/>
      <c r="E10" s="246" t="s">
        <v>172</v>
      </c>
      <c r="F10" s="227">
        <v>2500000</v>
      </c>
      <c r="G10" s="227">
        <v>2500000</v>
      </c>
      <c r="H10" s="437"/>
    </row>
    <row r="11" spans="1:8" ht="12.75" customHeight="1">
      <c r="A11" s="245" t="s">
        <v>12</v>
      </c>
      <c r="B11" s="246" t="s">
        <v>337</v>
      </c>
      <c r="C11" s="222"/>
      <c r="D11" s="222"/>
      <c r="E11" s="320"/>
      <c r="F11" s="227"/>
      <c r="G11" s="227"/>
      <c r="H11" s="437"/>
    </row>
    <row r="12" spans="1:8" ht="12.75" customHeight="1">
      <c r="A12" s="245" t="s">
        <v>13</v>
      </c>
      <c r="B12" s="34"/>
      <c r="C12" s="221"/>
      <c r="D12" s="221"/>
      <c r="E12" s="320"/>
      <c r="F12" s="227"/>
      <c r="G12" s="227"/>
      <c r="H12" s="437"/>
    </row>
    <row r="13" spans="1:8" ht="12.75" customHeight="1">
      <c r="A13" s="245" t="s">
        <v>14</v>
      </c>
      <c r="B13" s="34"/>
      <c r="C13" s="221"/>
      <c r="D13" s="221"/>
      <c r="E13" s="321"/>
      <c r="F13" s="227"/>
      <c r="G13" s="227"/>
      <c r="H13" s="437"/>
    </row>
    <row r="14" spans="1:8" ht="12.75" customHeight="1">
      <c r="A14" s="245" t="s">
        <v>15</v>
      </c>
      <c r="B14" s="318"/>
      <c r="C14" s="222"/>
      <c r="D14" s="222"/>
      <c r="E14" s="320"/>
      <c r="F14" s="227"/>
      <c r="G14" s="227"/>
      <c r="H14" s="437"/>
    </row>
    <row r="15" spans="1:8" ht="12.75">
      <c r="A15" s="245" t="s">
        <v>16</v>
      </c>
      <c r="B15" s="34"/>
      <c r="C15" s="222"/>
      <c r="D15" s="222"/>
      <c r="E15" s="320"/>
      <c r="F15" s="227"/>
      <c r="G15" s="227"/>
      <c r="H15" s="437"/>
    </row>
    <row r="16" spans="1:8" ht="12.75" customHeight="1" thickBot="1">
      <c r="A16" s="289" t="s">
        <v>17</v>
      </c>
      <c r="B16" s="319"/>
      <c r="C16" s="291"/>
      <c r="D16" s="291"/>
      <c r="E16" s="290" t="s">
        <v>38</v>
      </c>
      <c r="F16" s="274"/>
      <c r="G16" s="274"/>
      <c r="H16" s="437"/>
    </row>
    <row r="17" spans="1:8" ht="15.75" customHeight="1" thickBot="1">
      <c r="A17" s="248" t="s">
        <v>18</v>
      </c>
      <c r="B17" s="79" t="s">
        <v>347</v>
      </c>
      <c r="C17" s="224">
        <f>+C6+C8+C9+C11+C12+C13+C14+C15+C16</f>
        <v>7622227</v>
      </c>
      <c r="D17" s="224">
        <f>+D6+D8+D9+D11+D12+D13+D14+D15+D16</f>
        <v>57311050</v>
      </c>
      <c r="E17" s="79" t="s">
        <v>348</v>
      </c>
      <c r="F17" s="229">
        <f>+F6+F8+F10+F11+F12+F13+F14+F15+F16</f>
        <v>12050510</v>
      </c>
      <c r="G17" s="229">
        <f>+G6+G8+G10+G11+G12+G13+G14+G15+G16</f>
        <v>64862670</v>
      </c>
      <c r="H17" s="437"/>
    </row>
    <row r="18" spans="1:8" ht="12.75" customHeight="1">
      <c r="A18" s="243" t="s">
        <v>19</v>
      </c>
      <c r="B18" s="257" t="s">
        <v>190</v>
      </c>
      <c r="C18" s="264">
        <f>SUM(C19:C22)</f>
        <v>0</v>
      </c>
      <c r="D18" s="264">
        <v>0</v>
      </c>
      <c r="E18" s="251" t="s">
        <v>135</v>
      </c>
      <c r="F18" s="59"/>
      <c r="G18" s="59"/>
      <c r="H18" s="437"/>
    </row>
    <row r="19" spans="1:8" ht="12.75" customHeight="1">
      <c r="A19" s="245" t="s">
        <v>20</v>
      </c>
      <c r="B19" s="258" t="s">
        <v>179</v>
      </c>
      <c r="C19" s="60"/>
      <c r="D19" s="60">
        <v>0</v>
      </c>
      <c r="E19" s="251" t="s">
        <v>138</v>
      </c>
      <c r="F19" s="61"/>
      <c r="G19" s="61"/>
      <c r="H19" s="437"/>
    </row>
    <row r="20" spans="1:8" ht="12.75" customHeight="1">
      <c r="A20" s="243" t="s">
        <v>21</v>
      </c>
      <c r="B20" s="258" t="s">
        <v>180</v>
      </c>
      <c r="C20" s="60"/>
      <c r="D20" s="60"/>
      <c r="E20" s="251" t="s">
        <v>109</v>
      </c>
      <c r="F20" s="61">
        <v>5122227</v>
      </c>
      <c r="G20" s="61">
        <v>28591639</v>
      </c>
      <c r="H20" s="437"/>
    </row>
    <row r="21" spans="1:8" ht="12.75" customHeight="1">
      <c r="A21" s="245" t="s">
        <v>22</v>
      </c>
      <c r="B21" s="258" t="s">
        <v>181</v>
      </c>
      <c r="C21" s="60"/>
      <c r="D21" s="60"/>
      <c r="E21" s="251" t="s">
        <v>110</v>
      </c>
      <c r="F21" s="61"/>
      <c r="G21" s="61"/>
      <c r="H21" s="437"/>
    </row>
    <row r="22" spans="1:8" ht="12.75" customHeight="1">
      <c r="A22" s="243" t="s">
        <v>23</v>
      </c>
      <c r="B22" s="258" t="s">
        <v>182</v>
      </c>
      <c r="C22" s="60"/>
      <c r="D22" s="60"/>
      <c r="E22" s="250" t="s">
        <v>176</v>
      </c>
      <c r="F22" s="61"/>
      <c r="G22" s="61"/>
      <c r="H22" s="437"/>
    </row>
    <row r="23" spans="1:8" ht="12.75" customHeight="1">
      <c r="A23" s="245" t="s">
        <v>24</v>
      </c>
      <c r="B23" s="259" t="s">
        <v>183</v>
      </c>
      <c r="C23" s="60"/>
      <c r="D23" s="60"/>
      <c r="E23" s="251" t="s">
        <v>139</v>
      </c>
      <c r="F23" s="61"/>
      <c r="G23" s="61"/>
      <c r="H23" s="437"/>
    </row>
    <row r="24" spans="1:8" ht="12.75" customHeight="1">
      <c r="A24" s="243" t="s">
        <v>25</v>
      </c>
      <c r="B24" s="260" t="s">
        <v>184</v>
      </c>
      <c r="C24" s="253">
        <f>+C25+C26+C27+C28+C29</f>
        <v>5122227</v>
      </c>
      <c r="D24" s="253">
        <f>+D25+D26+D27+D28+D29</f>
        <v>28591639</v>
      </c>
      <c r="E24" s="261" t="s">
        <v>137</v>
      </c>
      <c r="F24" s="61"/>
      <c r="G24" s="61"/>
      <c r="H24" s="437"/>
    </row>
    <row r="25" spans="1:8" ht="12.75" customHeight="1">
      <c r="A25" s="245" t="s">
        <v>26</v>
      </c>
      <c r="B25" s="259" t="s">
        <v>185</v>
      </c>
      <c r="C25" s="60"/>
      <c r="D25" s="60"/>
      <c r="E25" s="261" t="s">
        <v>341</v>
      </c>
      <c r="F25" s="61">
        <v>323304</v>
      </c>
      <c r="G25" s="61">
        <v>323304</v>
      </c>
      <c r="H25" s="437"/>
    </row>
    <row r="26" spans="1:8" ht="12.75" customHeight="1">
      <c r="A26" s="243" t="s">
        <v>27</v>
      </c>
      <c r="B26" s="259" t="s">
        <v>186</v>
      </c>
      <c r="C26" s="60"/>
      <c r="D26" s="60"/>
      <c r="E26" s="256"/>
      <c r="F26" s="61"/>
      <c r="G26" s="61"/>
      <c r="H26" s="437"/>
    </row>
    <row r="27" spans="1:8" ht="12.75" customHeight="1">
      <c r="A27" s="245" t="s">
        <v>28</v>
      </c>
      <c r="B27" s="258" t="s">
        <v>187</v>
      </c>
      <c r="C27" s="60">
        <v>5122227</v>
      </c>
      <c r="D27" s="60">
        <v>28591639</v>
      </c>
      <c r="E27" s="77"/>
      <c r="F27" s="61"/>
      <c r="G27" s="61"/>
      <c r="H27" s="437"/>
    </row>
    <row r="28" spans="1:8" ht="12.75" customHeight="1">
      <c r="A28" s="243" t="s">
        <v>29</v>
      </c>
      <c r="B28" s="262" t="s">
        <v>188</v>
      </c>
      <c r="C28" s="60"/>
      <c r="D28" s="60"/>
      <c r="E28" s="34"/>
      <c r="F28" s="61"/>
      <c r="G28" s="61"/>
      <c r="H28" s="437"/>
    </row>
    <row r="29" spans="1:8" ht="12.75" customHeight="1" thickBot="1">
      <c r="A29" s="245" t="s">
        <v>30</v>
      </c>
      <c r="B29" s="263" t="s">
        <v>189</v>
      </c>
      <c r="C29" s="60"/>
      <c r="D29" s="60"/>
      <c r="E29" s="77"/>
      <c r="F29" s="61"/>
      <c r="G29" s="61"/>
      <c r="H29" s="437"/>
    </row>
    <row r="30" spans="1:8" ht="21.75" customHeight="1" thickBot="1">
      <c r="A30" s="248" t="s">
        <v>31</v>
      </c>
      <c r="B30" s="79" t="s">
        <v>338</v>
      </c>
      <c r="C30" s="224">
        <f>+C18+C24</f>
        <v>5122227</v>
      </c>
      <c r="D30" s="224">
        <f>+D18+D24</f>
        <v>28591639</v>
      </c>
      <c r="E30" s="79" t="s">
        <v>342</v>
      </c>
      <c r="F30" s="229">
        <f>SUM(F18:F29)</f>
        <v>5445531</v>
      </c>
      <c r="G30" s="229">
        <f>SUM(G18:G29)</f>
        <v>28914943</v>
      </c>
      <c r="H30" s="437"/>
    </row>
    <row r="31" spans="1:8" ht="13.5" thickBot="1">
      <c r="A31" s="248" t="s">
        <v>32</v>
      </c>
      <c r="B31" s="254" t="s">
        <v>343</v>
      </c>
      <c r="C31" s="255">
        <f>+C17+C30</f>
        <v>12744454</v>
      </c>
      <c r="D31" s="255">
        <f>+D17+D30</f>
        <v>85902689</v>
      </c>
      <c r="E31" s="254" t="s">
        <v>344</v>
      </c>
      <c r="F31" s="255">
        <f>+F17+F30</f>
        <v>17496041</v>
      </c>
      <c r="G31" s="255">
        <f>+G17+G30</f>
        <v>93777613</v>
      </c>
      <c r="H31" s="437"/>
    </row>
    <row r="32" spans="1:8" ht="13.5" thickBot="1">
      <c r="A32" s="248" t="s">
        <v>33</v>
      </c>
      <c r="B32" s="254" t="s">
        <v>113</v>
      </c>
      <c r="C32" s="255">
        <f>IF(C17-F17&lt;0,F17-C17,"-")</f>
        <v>4428283</v>
      </c>
      <c r="D32" s="255">
        <f>IF(D17-G17&lt;0,G17-D17,"-")</f>
        <v>7551620</v>
      </c>
      <c r="E32" s="254" t="s">
        <v>114</v>
      </c>
      <c r="F32" s="255" t="str">
        <f>IF(C17-F17&gt;0,C17-F17,"-")</f>
        <v>-</v>
      </c>
      <c r="G32" s="255" t="str">
        <f>IF(D17-G17&gt;0,D17-G17,"-")</f>
        <v>-</v>
      </c>
      <c r="H32" s="437"/>
    </row>
    <row r="33" spans="1:8" ht="13.5" thickBot="1">
      <c r="A33" s="248" t="s">
        <v>34</v>
      </c>
      <c r="B33" s="254" t="s">
        <v>177</v>
      </c>
      <c r="C33" s="255" t="str">
        <f>IF(C17+C30-F26&lt;0,F26-(C17+C30),"-")</f>
        <v>-</v>
      </c>
      <c r="D33" s="255" t="str">
        <f>IF(D17+D30-G26&lt;0,G26-(D17+D30),"-")</f>
        <v>-</v>
      </c>
      <c r="E33" s="254" t="s">
        <v>178</v>
      </c>
      <c r="F33" s="255">
        <f>IF(C17+C30-F26&gt;0,C17+C30-F26,"-")</f>
        <v>12744454</v>
      </c>
      <c r="G33" s="255">
        <f>IF(D17+D30-G26&gt;0,D17+D30-G26,"-")</f>
        <v>85902689</v>
      </c>
      <c r="H33" s="437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0" t="s">
        <v>104</v>
      </c>
      <c r="E1" s="83" t="s">
        <v>108</v>
      </c>
    </row>
    <row r="3" spans="1:5" ht="12.75">
      <c r="A3" s="85"/>
      <c r="B3" s="86"/>
      <c r="C3" s="85"/>
      <c r="D3" s="88"/>
      <c r="E3" s="86"/>
    </row>
    <row r="4" spans="1:5" ht="15.75">
      <c r="A4" s="62" t="str">
        <f>+ÖSSZEFÜGGÉSEK!A5</f>
        <v>2019. évi előirányzat BEVÉTELEK</v>
      </c>
      <c r="B4" s="87"/>
      <c r="C4" s="94"/>
      <c r="D4" s="88"/>
      <c r="E4" s="86"/>
    </row>
    <row r="5" spans="1:5" ht="12.75">
      <c r="A5" s="85"/>
      <c r="B5" s="86"/>
      <c r="C5" s="85"/>
      <c r="D5" s="88"/>
      <c r="E5" s="86"/>
    </row>
    <row r="6" spans="1:5" ht="12.75">
      <c r="A6" s="85" t="s">
        <v>452</v>
      </c>
      <c r="B6" s="86">
        <f>+'1.1.sz.mell.'!C64</f>
        <v>52513720</v>
      </c>
      <c r="C6" s="85" t="s">
        <v>417</v>
      </c>
      <c r="D6" s="88">
        <f>+'2.1.sz.mell  '!C18+'2.2.sz.mell  '!C17</f>
        <v>52513720</v>
      </c>
      <c r="E6" s="86">
        <f aca="true" t="shared" si="0" ref="E6:E15">+B6-D6</f>
        <v>0</v>
      </c>
    </row>
    <row r="7" spans="1:5" ht="12.75">
      <c r="A7" s="85" t="s">
        <v>453</v>
      </c>
      <c r="B7" s="86">
        <f>+'1.1.sz.mell.'!C91</f>
        <v>9647957</v>
      </c>
      <c r="C7" s="85" t="s">
        <v>418</v>
      </c>
      <c r="D7" s="88">
        <f>+'2.1.sz.mell  '!C29+'2.2.sz.mell  '!C30</f>
        <v>9647957</v>
      </c>
      <c r="E7" s="86">
        <f t="shared" si="0"/>
        <v>0</v>
      </c>
    </row>
    <row r="8" spans="1:5" ht="12.75">
      <c r="A8" s="85" t="s">
        <v>454</v>
      </c>
      <c r="B8" s="86">
        <f>+'1.1.sz.mell.'!C92</f>
        <v>62161677</v>
      </c>
      <c r="C8" s="85" t="s">
        <v>419</v>
      </c>
      <c r="D8" s="88">
        <f>+'2.1.sz.mell  '!C30+'2.2.sz.mell  '!C31</f>
        <v>62161677</v>
      </c>
      <c r="E8" s="86">
        <f t="shared" si="0"/>
        <v>0</v>
      </c>
    </row>
    <row r="9" spans="1:5" ht="12.75">
      <c r="A9" s="85"/>
      <c r="B9" s="86"/>
      <c r="C9" s="85"/>
      <c r="D9" s="88"/>
      <c r="E9" s="86"/>
    </row>
    <row r="10" spans="1:5" ht="12.75">
      <c r="A10" s="85"/>
      <c r="B10" s="86"/>
      <c r="C10" s="85"/>
      <c r="D10" s="88"/>
      <c r="E10" s="86"/>
    </row>
    <row r="11" spans="1:5" ht="15.75">
      <c r="A11" s="62" t="str">
        <f>+ÖSSZEFÜGGÉSEK!A12</f>
        <v>2019. évi előirányzat KIADÁSOK</v>
      </c>
      <c r="B11" s="87"/>
      <c r="C11" s="94"/>
      <c r="D11" s="88"/>
      <c r="E11" s="86"/>
    </row>
    <row r="12" spans="1:5" ht="12.75">
      <c r="A12" s="85"/>
      <c r="B12" s="86"/>
      <c r="C12" s="85"/>
      <c r="D12" s="88"/>
      <c r="E12" s="86"/>
    </row>
    <row r="13" spans="1:5" ht="12.75">
      <c r="A13" s="85" t="s">
        <v>455</v>
      </c>
      <c r="B13" s="86">
        <f>+'1.1.sz.mell.'!C133</f>
        <v>55273626</v>
      </c>
      <c r="C13" s="85" t="s">
        <v>420</v>
      </c>
      <c r="D13" s="88">
        <f>+'2.1.sz.mell  '!F18+'2.2.sz.mell  '!F17</f>
        <v>55273626</v>
      </c>
      <c r="E13" s="86">
        <f t="shared" si="0"/>
        <v>0</v>
      </c>
    </row>
    <row r="14" spans="1:5" ht="12.75">
      <c r="A14" s="85" t="s">
        <v>456</v>
      </c>
      <c r="B14" s="86">
        <f>+'1.1.sz.mell.'!C158</f>
        <v>6888051</v>
      </c>
      <c r="C14" s="85" t="s">
        <v>421</v>
      </c>
      <c r="D14" s="88">
        <f>+'2.1.sz.mell  '!F29+'2.2.sz.mell  '!F30</f>
        <v>6888051</v>
      </c>
      <c r="E14" s="86">
        <f t="shared" si="0"/>
        <v>0</v>
      </c>
    </row>
    <row r="15" spans="1:5" ht="12.75">
      <c r="A15" s="85" t="s">
        <v>457</v>
      </c>
      <c r="B15" s="86">
        <f>+'1.1.sz.mell.'!C159</f>
        <v>62161677</v>
      </c>
      <c r="C15" s="85" t="s">
        <v>422</v>
      </c>
      <c r="D15" s="88">
        <f>+'2.1.sz.mell  '!F30+'2.2.sz.mell  '!F31</f>
        <v>62161677</v>
      </c>
      <c r="E15" s="86">
        <f t="shared" si="0"/>
        <v>0</v>
      </c>
    </row>
    <row r="16" spans="1:5" ht="12.75">
      <c r="A16" s="81"/>
      <c r="B16" s="81"/>
      <c r="C16" s="85"/>
      <c r="D16" s="88"/>
      <c r="E16" s="82"/>
    </row>
    <row r="17" spans="1:5" ht="12.75">
      <c r="A17" s="81"/>
      <c r="B17" s="81"/>
      <c r="C17" s="81"/>
      <c r="D17" s="81"/>
      <c r="E17" s="81"/>
    </row>
    <row r="18" spans="1:5" ht="12.75">
      <c r="A18" s="81"/>
      <c r="B18" s="81"/>
      <c r="C18" s="81"/>
      <c r="D18" s="81"/>
      <c r="E18" s="81"/>
    </row>
    <row r="19" spans="1:5" ht="12.75">
      <c r="A19" s="81"/>
      <c r="B19" s="81"/>
      <c r="C19" s="81"/>
      <c r="D19" s="81"/>
      <c r="E19" s="8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17" sqref="C17"/>
    </sheetView>
  </sheetViews>
  <sheetFormatPr defaultColWidth="9.00390625" defaultRowHeight="12.75"/>
  <cols>
    <col min="1" max="1" width="5.625" style="96" customWidth="1"/>
    <col min="2" max="2" width="35.625" style="96" customWidth="1"/>
    <col min="3" max="6" width="14.00390625" style="96" customWidth="1"/>
    <col min="7" max="16384" width="9.375" style="96" customWidth="1"/>
  </cols>
  <sheetData>
    <row r="1" spans="1:6" ht="33" customHeight="1">
      <c r="A1" s="441" t="s">
        <v>458</v>
      </c>
      <c r="B1" s="441"/>
      <c r="C1" s="441"/>
      <c r="D1" s="441"/>
      <c r="E1" s="441"/>
      <c r="F1" s="441"/>
    </row>
    <row r="2" spans="1:7" ht="15.75" customHeight="1" thickBot="1">
      <c r="A2" s="97"/>
      <c r="B2" s="97"/>
      <c r="C2" s="442"/>
      <c r="D2" s="442"/>
      <c r="E2" s="449" t="s">
        <v>462</v>
      </c>
      <c r="F2" s="449"/>
      <c r="G2" s="103"/>
    </row>
    <row r="3" spans="1:6" ht="63" customHeight="1">
      <c r="A3" s="445" t="s">
        <v>5</v>
      </c>
      <c r="B3" s="447" t="s">
        <v>141</v>
      </c>
      <c r="C3" s="447" t="s">
        <v>194</v>
      </c>
      <c r="D3" s="447"/>
      <c r="E3" s="447"/>
      <c r="F3" s="443" t="s">
        <v>431</v>
      </c>
    </row>
    <row r="4" spans="1:6" ht="15.75" thickBot="1">
      <c r="A4" s="446"/>
      <c r="B4" s="448"/>
      <c r="C4" s="349">
        <f>+LEFT(ÖSSZEFÜGGÉSEK!A5,4)+1</f>
        <v>2020</v>
      </c>
      <c r="D4" s="349">
        <f>+C4+1</f>
        <v>2021</v>
      </c>
      <c r="E4" s="349">
        <f>+D4+1</f>
        <v>2022</v>
      </c>
      <c r="F4" s="444"/>
    </row>
    <row r="5" spans="1:6" ht="15.75" thickBot="1">
      <c r="A5" s="100" t="s">
        <v>423</v>
      </c>
      <c r="B5" s="101" t="s">
        <v>424</v>
      </c>
      <c r="C5" s="101" t="s">
        <v>425</v>
      </c>
      <c r="D5" s="101" t="s">
        <v>427</v>
      </c>
      <c r="E5" s="101" t="s">
        <v>426</v>
      </c>
      <c r="F5" s="102" t="s">
        <v>428</v>
      </c>
    </row>
    <row r="6" spans="1:6" ht="15">
      <c r="A6" s="99" t="s">
        <v>7</v>
      </c>
      <c r="B6" s="120"/>
      <c r="C6" s="121"/>
      <c r="D6" s="121"/>
      <c r="E6" s="121"/>
      <c r="F6" s="106">
        <f>SUM(C6:E6)</f>
        <v>0</v>
      </c>
    </row>
    <row r="7" spans="1:6" ht="15">
      <c r="A7" s="98" t="s">
        <v>8</v>
      </c>
      <c r="B7" s="122"/>
      <c r="C7" s="123"/>
      <c r="D7" s="123"/>
      <c r="E7" s="123"/>
      <c r="F7" s="107">
        <f>SUM(C7:E7)</f>
        <v>0</v>
      </c>
    </row>
    <row r="8" spans="1:6" ht="15">
      <c r="A8" s="98" t="s">
        <v>9</v>
      </c>
      <c r="B8" s="122"/>
      <c r="C8" s="123"/>
      <c r="D8" s="123"/>
      <c r="E8" s="123"/>
      <c r="F8" s="107">
        <f>SUM(C8:E8)</f>
        <v>0</v>
      </c>
    </row>
    <row r="9" spans="1:6" ht="15">
      <c r="A9" s="98" t="s">
        <v>10</v>
      </c>
      <c r="B9" s="122"/>
      <c r="C9" s="123"/>
      <c r="D9" s="123"/>
      <c r="E9" s="123"/>
      <c r="F9" s="107">
        <f>SUM(C9:E9)</f>
        <v>0</v>
      </c>
    </row>
    <row r="10" spans="1:6" ht="15.75" thickBot="1">
      <c r="A10" s="104" t="s">
        <v>11</v>
      </c>
      <c r="B10" s="124"/>
      <c r="C10" s="125"/>
      <c r="D10" s="125"/>
      <c r="E10" s="125"/>
      <c r="F10" s="107">
        <f>SUM(C10:E10)</f>
        <v>0</v>
      </c>
    </row>
    <row r="11" spans="1:6" s="341" customFormat="1" ht="15" thickBot="1">
      <c r="A11" s="338" t="s">
        <v>12</v>
      </c>
      <c r="B11" s="105" t="s">
        <v>142</v>
      </c>
      <c r="C11" s="339">
        <f>SUM(C6:C10)</f>
        <v>0</v>
      </c>
      <c r="D11" s="339">
        <f>SUM(D6:D10)</f>
        <v>0</v>
      </c>
      <c r="E11" s="339">
        <f>SUM(E6:E10)</f>
        <v>0</v>
      </c>
      <c r="F11" s="3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 10/2019. (IX.26.)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B19" sqref="B19"/>
    </sheetView>
  </sheetViews>
  <sheetFormatPr defaultColWidth="9.00390625" defaultRowHeight="12.75"/>
  <cols>
    <col min="1" max="1" width="5.625" style="96" customWidth="1"/>
    <col min="2" max="2" width="68.625" style="96" customWidth="1"/>
    <col min="3" max="3" width="19.50390625" style="96" customWidth="1"/>
    <col min="4" max="4" width="23.125" style="96" customWidth="1"/>
    <col min="5" max="16384" width="9.375" style="96" customWidth="1"/>
  </cols>
  <sheetData>
    <row r="1" spans="1:3" ht="33" customHeight="1">
      <c r="A1" s="441" t="s">
        <v>459</v>
      </c>
      <c r="B1" s="441"/>
      <c r="C1" s="441"/>
    </row>
    <row r="2" spans="1:4" ht="33" customHeight="1">
      <c r="A2" s="364"/>
      <c r="B2" s="364"/>
      <c r="C2" s="364"/>
      <c r="D2" s="364"/>
    </row>
    <row r="3" spans="1:4" ht="15.75" customHeight="1" thickBot="1">
      <c r="A3" s="97"/>
      <c r="B3" s="97"/>
      <c r="C3" s="108"/>
      <c r="D3" s="108" t="s">
        <v>462</v>
      </c>
    </row>
    <row r="4" spans="1:4" ht="26.25" customHeight="1" thickBot="1">
      <c r="A4" s="126" t="s">
        <v>5</v>
      </c>
      <c r="B4" s="127" t="s">
        <v>140</v>
      </c>
      <c r="C4" s="128" t="str">
        <f>+'1.1.sz.mell.'!C5</f>
        <v>2019. évi                     eredeti előirányzat</v>
      </c>
      <c r="D4" s="128" t="str">
        <f>+'1.1.sz.mell.'!D5</f>
        <v>2019. évi                 módosított előirányzat</v>
      </c>
    </row>
    <row r="5" spans="1:4" ht="15.75" thickBot="1">
      <c r="A5" s="129" t="s">
        <v>423</v>
      </c>
      <c r="B5" s="130" t="s">
        <v>424</v>
      </c>
      <c r="C5" s="131" t="s">
        <v>425</v>
      </c>
      <c r="D5" s="131" t="s">
        <v>427</v>
      </c>
    </row>
    <row r="6" spans="1:4" ht="15">
      <c r="A6" s="132" t="s">
        <v>7</v>
      </c>
      <c r="B6" s="268" t="s">
        <v>432</v>
      </c>
      <c r="C6" s="265">
        <v>2000000</v>
      </c>
      <c r="D6" s="265">
        <v>2000000</v>
      </c>
    </row>
    <row r="7" spans="1:4" ht="24.75">
      <c r="A7" s="133" t="s">
        <v>8</v>
      </c>
      <c r="B7" s="280" t="s">
        <v>191</v>
      </c>
      <c r="C7" s="266">
        <v>0</v>
      </c>
      <c r="D7" s="266"/>
    </row>
    <row r="8" spans="1:4" ht="15">
      <c r="A8" s="133" t="s">
        <v>9</v>
      </c>
      <c r="B8" s="281" t="s">
        <v>433</v>
      </c>
      <c r="C8" s="266"/>
      <c r="D8" s="266"/>
    </row>
    <row r="9" spans="1:4" ht="24.75">
      <c r="A9" s="133" t="s">
        <v>10</v>
      </c>
      <c r="B9" s="281" t="s">
        <v>193</v>
      </c>
      <c r="C9" s="266"/>
      <c r="D9" s="266"/>
    </row>
    <row r="10" spans="1:4" ht="15">
      <c r="A10" s="134" t="s">
        <v>11</v>
      </c>
      <c r="B10" s="281" t="s">
        <v>192</v>
      </c>
      <c r="C10" s="267"/>
      <c r="D10" s="267"/>
    </row>
    <row r="11" spans="1:4" ht="15.75" thickBot="1">
      <c r="A11" s="133" t="s">
        <v>12</v>
      </c>
      <c r="B11" s="282" t="s">
        <v>434</v>
      </c>
      <c r="C11" s="266"/>
      <c r="D11" s="266"/>
    </row>
    <row r="12" spans="1:4" ht="15.75" thickBot="1">
      <c r="A12" s="450" t="s">
        <v>143</v>
      </c>
      <c r="B12" s="451"/>
      <c r="C12" s="135">
        <f>SUM(C6:C11)</f>
        <v>2000000</v>
      </c>
      <c r="D12" s="135">
        <f>SUM(D6:D11)</f>
        <v>2000000</v>
      </c>
    </row>
    <row r="13" spans="1:3" ht="23.25" customHeight="1">
      <c r="A13" s="452" t="s">
        <v>167</v>
      </c>
      <c r="B13" s="452"/>
      <c r="C13" s="452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 10/2019. (IX.26.)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8" sqref="B18"/>
    </sheetView>
  </sheetViews>
  <sheetFormatPr defaultColWidth="9.00390625" defaultRowHeight="12.75"/>
  <cols>
    <col min="1" max="1" width="5.625" style="96" customWidth="1"/>
    <col min="2" max="2" width="66.875" style="96" customWidth="1"/>
    <col min="3" max="3" width="27.00390625" style="96" customWidth="1"/>
    <col min="4" max="16384" width="9.375" style="96" customWidth="1"/>
  </cols>
  <sheetData>
    <row r="1" spans="1:3" ht="33" customHeight="1">
      <c r="A1" s="441" t="str">
        <f>+CONCATENATE("Kistormás Községi Önkormányzat ",CONCATENATE(LEFT(ÖSSZEFÜGGÉSEK!A5,4),". évi adósságot keletkeztető fejlesztési céljai"))</f>
        <v>Kistormás Községi Önkormányzat 2019. évi adósságot keletkeztető fejlesztési céljai</v>
      </c>
      <c r="B1" s="441"/>
      <c r="C1" s="441"/>
    </row>
    <row r="2" spans="1:4" ht="15.75" customHeight="1" thickBot="1">
      <c r="A2" s="97"/>
      <c r="B2" s="97"/>
      <c r="C2" s="108" t="s">
        <v>462</v>
      </c>
      <c r="D2" s="103"/>
    </row>
    <row r="3" spans="1:3" ht="26.25" customHeight="1" thickBot="1">
      <c r="A3" s="126" t="s">
        <v>5</v>
      </c>
      <c r="B3" s="127" t="s">
        <v>144</v>
      </c>
      <c r="C3" s="128" t="s">
        <v>165</v>
      </c>
    </row>
    <row r="4" spans="1:3" ht="15.75" thickBot="1">
      <c r="A4" s="129" t="s">
        <v>423</v>
      </c>
      <c r="B4" s="130" t="s">
        <v>424</v>
      </c>
      <c r="C4" s="131" t="s">
        <v>425</v>
      </c>
    </row>
    <row r="5" spans="1:3" ht="15">
      <c r="A5" s="132" t="s">
        <v>7</v>
      </c>
      <c r="B5" s="139"/>
      <c r="C5" s="136"/>
    </row>
    <row r="6" spans="1:3" ht="15">
      <c r="A6" s="133" t="s">
        <v>8</v>
      </c>
      <c r="B6" s="140"/>
      <c r="C6" s="137"/>
    </row>
    <row r="7" spans="1:3" ht="15.75" thickBot="1">
      <c r="A7" s="134" t="s">
        <v>9</v>
      </c>
      <c r="B7" s="141"/>
      <c r="C7" s="138"/>
    </row>
    <row r="8" spans="1:3" s="341" customFormat="1" ht="17.25" customHeight="1" thickBot="1">
      <c r="A8" s="342" t="s">
        <v>10</v>
      </c>
      <c r="B8" s="84" t="s">
        <v>145</v>
      </c>
      <c r="C8" s="13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10/2019. (IX.26.)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2019-11-25T10:41:13Z</cp:lastPrinted>
  <dcterms:created xsi:type="dcterms:W3CDTF">1999-10-30T10:30:45Z</dcterms:created>
  <dcterms:modified xsi:type="dcterms:W3CDTF">2019-11-25T10:44:12Z</dcterms:modified>
  <cp:category/>
  <cp:version/>
  <cp:contentType/>
  <cp:contentStatus/>
</cp:coreProperties>
</file>