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27" activeTab="3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2. óvoda" sheetId="15" r:id="rId15"/>
    <sheet name="9.2.1. óvoda" sheetId="16" r:id="rId16"/>
    <sheet name="10.sz.mell" sheetId="17" r:id="rId17"/>
    <sheet name="1. sz táj" sheetId="18" r:id="rId18"/>
    <sheet name="2. sz. táj" sheetId="19" r:id="rId19"/>
    <sheet name="3. sz. táj" sheetId="20" r:id="rId20"/>
    <sheet name="4. sz táj" sheetId="21" r:id="rId21"/>
    <sheet name="5. sz. táj" sheetId="22" r:id="rId22"/>
    <sheet name="6. sz. táj" sheetId="23" r:id="rId23"/>
    <sheet name="7. sz. táj" sheetId="24" r:id="rId24"/>
    <sheet name="8. sz. táj" sheetId="25" r:id="rId25"/>
    <sheet name="9. sz. táj" sheetId="26" r:id="rId26"/>
    <sheet name="10. sz. táj" sheetId="27" r:id="rId27"/>
    <sheet name="11.sz.táj." sheetId="28" r:id="rId28"/>
  </sheets>
  <externalReferences>
    <externalReference r:id="rId31"/>
  </externalReference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Area" localSheetId="1">'1.1.sz.mell.'!$A$1:$E$162</definedName>
    <definedName name="_xlnm.Print_Area" localSheetId="2">'1.2.sz.mell.'!$A$1:$E$159</definedName>
    <definedName name="_xlnm.Print_Area" localSheetId="22">'6. sz. táj'!$A$1:$E$74</definedName>
  </definedNames>
  <calcPr fullCalcOnLoad="1"/>
</workbook>
</file>

<file path=xl/sharedStrings.xml><?xml version="1.0" encoding="utf-8"?>
<sst xmlns="http://schemas.openxmlformats.org/spreadsheetml/2006/main" count="2401" uniqueCount="827">
  <si>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</si>
  <si>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</si>
  <si>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</si>
  <si>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</si>
  <si>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</si>
  <si>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</si>
  <si>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</si>
  <si>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</si>
  <si>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</si>
  <si>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</si>
  <si>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</si>
  <si>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</si>
  <si>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</si>
  <si>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</si>
  <si>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</si>
  <si>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</si>
  <si>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</si>
  <si>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</si>
  <si>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</si>
  <si>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</si>
  <si>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</si>
  <si>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</si>
  <si>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</si>
  <si>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</si>
  <si>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</si>
  <si>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</si>
  <si>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</si>
  <si>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</si>
  <si>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</si>
  <si>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</si>
  <si>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</si>
  <si>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</si>
  <si>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</si>
  <si>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</si>
  <si>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</si>
  <si>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</si>
  <si>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</si>
  <si>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</si>
  <si>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</si>
  <si>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</si>
  <si>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</si>
  <si>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</si>
  <si>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</si>
  <si>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</si>
  <si>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</si>
  <si>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</si>
  <si>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</si>
  <si>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</si>
  <si>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</si>
  <si>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</si>
  <si>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</si>
  <si>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</si>
  <si>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</si>
  <si>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</si>
  <si>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</si>
  <si>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</si>
  <si>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</si>
  <si>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</si>
  <si>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</si>
  <si>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</si>
  <si>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</si>
  <si>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</si>
  <si>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</si>
  <si>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</si>
  <si>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</si>
  <si>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</si>
  <si>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</si>
  <si>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</si>
  <si>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</si>
  <si>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</si>
  <si>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</si>
  <si>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</si>
  <si>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</si>
  <si>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</si>
  <si>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</si>
  <si>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</si>
  <si>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</si>
  <si>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</si>
  <si>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</si>
  <si>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</si>
  <si>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</si>
  <si>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</si>
  <si>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</si>
  <si>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</si>
  <si>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</si>
  <si>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</si>
  <si>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</si>
  <si>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</si>
  <si>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</si>
  <si>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</si>
  <si>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</si>
  <si>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</si>
  <si>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</si>
  <si>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</si>
  <si>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</si>
  <si>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</si>
  <si>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</si>
  <si>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</si>
  <si>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</si>
  <si>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</si>
  <si>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</si>
  <si>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</si>
  <si>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</si>
  <si>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</si>
  <si>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</si>
  <si>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</si>
  <si>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</si>
  <si>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</si>
  <si>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</si>
  <si>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</si>
  <si>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</si>
  <si>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</si>
  <si>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</si>
  <si>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</si>
  <si>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</si>
  <si>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</si>
  <si>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</si>
  <si>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</si>
  <si>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</si>
  <si>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</si>
  <si>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</si>
  <si>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</si>
  <si>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</si>
  <si>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</si>
  <si>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</si>
  <si>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</si>
  <si>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</si>
  <si>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</si>
  <si>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</si>
  <si>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</si>
  <si>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</si>
  <si>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</si>
  <si>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</si>
  <si>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</si>
  <si>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</si>
  <si>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</si>
  <si>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</si>
  <si>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</si>
  <si>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</si>
  <si>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</si>
  <si>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</si>
  <si>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</si>
  <si>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</si>
  <si>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</si>
  <si>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</si>
  <si>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</si>
  <si>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</si>
  <si>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</si>
  <si>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</si>
  <si>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</si>
  <si>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</si>
  <si>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</si>
  <si>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</si>
  <si>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</si>
  <si>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</si>
  <si>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</si>
  <si>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</si>
  <si>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</si>
  <si>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</si>
  <si>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</si>
  <si>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</si>
  <si>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</si>
  <si>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</si>
  <si>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</si>
  <si>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</si>
  <si>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</si>
  <si>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</si>
  <si>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</si>
  <si>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</si>
  <si>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</si>
  <si>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</si>
  <si>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</si>
  <si>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</si>
  <si>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</si>
  <si>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</si>
  <si>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</si>
  <si>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</si>
  <si>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</si>
  <si>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</si>
  <si>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</si>
  <si>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</si>
  <si>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</si>
  <si>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</si>
  <si>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</si>
  <si>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</si>
  <si>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</si>
  <si>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</si>
  <si>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</si>
  <si>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</si>
  <si>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</si>
  <si>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</si>
  <si>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</si>
  <si>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</si>
  <si>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</si>
  <si>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</si>
  <si>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</si>
  <si>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</si>
  <si>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</si>
  <si>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</si>
  <si>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</si>
  <si>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</si>
  <si>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</si>
  <si>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</si>
  <si>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</si>
  <si>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</si>
  <si>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</si>
  <si>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</si>
  <si>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</si>
  <si>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</si>
  <si>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</si>
  <si>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</si>
  <si>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</si>
  <si>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</si>
  <si>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</si>
  <si>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</si>
  <si>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</si>
  <si>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</si>
  <si>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</si>
  <si>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</si>
  <si>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</si>
  <si>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</si>
  <si>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</si>
  <si>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</si>
  <si>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</si>
  <si>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</si>
  <si>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</si>
  <si>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</si>
  <si>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</si>
  <si>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</si>
  <si>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</si>
  <si>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</si>
  <si>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</si>
  <si>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</si>
  <si>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</si>
  <si>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</si>
  <si>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</si>
  <si>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</si>
  <si>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</si>
  <si>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</si>
  <si>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</si>
  <si>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</si>
  <si>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</si>
  <si>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</si>
  <si>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</si>
  <si>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</si>
  <si>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</si>
  <si>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</si>
  <si>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</si>
  <si>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</si>
  <si>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</si>
  <si>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</si>
  <si>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</si>
  <si>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</si>
  <si>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</si>
  <si>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</si>
  <si>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</si>
  <si>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</si>
  <si>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</si>
  <si>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</si>
  <si>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</si>
  <si>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</si>
  <si>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</si>
  <si>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</si>
  <si>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</si>
  <si>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</si>
  <si>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</si>
  <si>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</si>
  <si>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</si>
  <si>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</si>
  <si>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</si>
  <si>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</si>
  <si>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</si>
  <si>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</si>
  <si>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</si>
  <si>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</si>
  <si>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</si>
  <si>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</si>
  <si>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</si>
  <si>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</si>
  <si>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</si>
  <si>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</si>
  <si>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</si>
  <si>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</si>
  <si>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</si>
  <si>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</si>
  <si>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</si>
  <si>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</si>
  <si>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</si>
  <si>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</si>
  <si>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</si>
  <si>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</si>
  <si>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</si>
  <si>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</si>
  <si>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</si>
  <si>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</si>
  <si>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</si>
  <si>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</si>
  <si>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</si>
  <si>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</si>
  <si>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</si>
  <si>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</si>
  <si>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</si>
  <si>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</si>
  <si>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</si>
  <si>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</si>
  <si>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</si>
  <si>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</si>
  <si>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</si>
  <si>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</si>
  <si>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</si>
  <si>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</si>
  <si>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</si>
  <si>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</si>
  <si>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</si>
  <si>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</si>
  <si>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</si>
  <si>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</si>
  <si>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</si>
  <si>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</si>
  <si>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</si>
  <si>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</si>
  <si>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</si>
  <si>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</si>
  <si>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</si>
  <si>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</si>
  <si>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</si>
  <si>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</si>
  <si>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</si>
  <si>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</si>
  <si>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</si>
  <si>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</si>
  <si>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</si>
  <si>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</si>
  <si>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</si>
  <si>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</si>
  <si>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</si>
  <si>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</si>
  <si>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</si>
  <si>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</si>
  <si>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</si>
  <si>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</si>
  <si>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</si>
  <si>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</si>
  <si>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</si>
  <si>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</si>
  <si>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</si>
  <si>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</si>
  <si>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</si>
  <si>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</si>
  <si>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</si>
  <si>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</si>
  <si>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</si>
  <si>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</si>
  <si>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</si>
  <si>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</si>
  <si>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</si>
  <si>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</si>
  <si>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</si>
  <si>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</si>
  <si>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</si>
  <si>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</si>
  <si>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</si>
  <si>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</si>
  <si>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</si>
  <si>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</si>
  <si>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</si>
  <si>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</si>
  <si>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</si>
  <si>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</si>
  <si>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</si>
  <si>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</si>
  <si>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</si>
  <si>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>1.18.</t>
  </si>
  <si>
    <t>1.19.</t>
  </si>
  <si>
    <t>1.20.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</si>
  <si>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</si>
  <si>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</si>
  <si>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</si>
  <si>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</si>
  <si>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</si>
  <si>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</si>
  <si>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</si>
  <si>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</si>
  <si>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</si>
  <si>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</si>
  <si>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</si>
  <si>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</si>
  <si>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</si>
  <si>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</si>
  <si>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</si>
  <si>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</si>
  <si>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</si>
  <si>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</si>
  <si>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</si>
  <si>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</si>
  <si>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</si>
  <si>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</si>
  <si>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</si>
  <si>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</si>
  <si>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</si>
  <si>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</si>
  <si>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</si>
  <si>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</si>
  <si>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</si>
  <si>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</si>
  <si>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</si>
  <si>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</si>
  <si>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</si>
  <si>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</si>
  <si>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</si>
  <si>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</si>
  <si>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</si>
  <si>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</si>
  <si>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</si>
  <si>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</si>
  <si>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</si>
  <si>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</si>
  <si>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</si>
  <si>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</si>
  <si>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</si>
  <si>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</si>
  <si>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</si>
  <si>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</si>
  <si>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</si>
  <si>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</si>
  <si>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</si>
  <si>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</si>
  <si>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</si>
  <si>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</si>
  <si>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</si>
  <si>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</si>
  <si>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</si>
  <si>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</si>
  <si>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</si>
  <si>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</si>
  <si>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</si>
  <si>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</si>
  <si>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</si>
  <si>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</si>
  <si>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</si>
  <si>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</si>
  <si>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</si>
  <si>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</si>
  <si>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</si>
  <si>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</si>
  <si>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</si>
  <si>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</si>
  <si>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</si>
  <si>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</si>
  <si>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</si>
  <si>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</si>
  <si>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</si>
  <si>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</si>
  <si>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Kistomás Községi Önkormányzat adósságot keletkeztető ügyletekből és kezességvállalásokból fennálló kötelezettségei</t>
  </si>
  <si>
    <t>Kistormás Községi  Önkormányzat saját bevételeinek részletezése az adósságot keletkeztető ügyletből származó tárgyévi fizetési kötelezettség megállapításához</t>
  </si>
  <si>
    <t>Áht belüli megelőlegezések visszafizetése</t>
  </si>
  <si>
    <t>forintban</t>
  </si>
  <si>
    <t xml:space="preserve"> forintban</t>
  </si>
  <si>
    <t>foritnban</t>
  </si>
  <si>
    <t>módosított előirányzat</t>
  </si>
  <si>
    <t>eredeti előirányzat</t>
  </si>
  <si>
    <t>Éves eredeti kiadási előirányzat: ……………  Ft</t>
  </si>
  <si>
    <t>Aht belüli megelőlegezések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</si>
  <si>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</si>
  <si>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</si>
  <si>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</si>
  <si>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</si>
  <si>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</si>
  <si>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</si>
  <si>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</si>
  <si>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</si>
  <si>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</si>
  <si>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</si>
  <si>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</si>
  <si>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</si>
  <si>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</si>
  <si>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</si>
  <si>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</si>
  <si>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</si>
  <si>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</si>
  <si>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</si>
  <si>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</si>
  <si>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</si>
  <si>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</si>
  <si>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</si>
  <si>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</si>
  <si>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</si>
  <si>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</si>
  <si>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</si>
  <si>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</si>
  <si>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</si>
  <si>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Katica Óvoda</t>
  </si>
  <si>
    <t>Teljesített</t>
  </si>
  <si>
    <t xml:space="preserve">F </t>
  </si>
  <si>
    <t>H</t>
  </si>
  <si>
    <t>I</t>
  </si>
  <si>
    <t>2019.</t>
  </si>
  <si>
    <t>2020.</t>
  </si>
  <si>
    <t>2018.</t>
  </si>
  <si>
    <t>teljesített</t>
  </si>
  <si>
    <t>Összes bevételei, kiadásai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</si>
  <si>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</si>
  <si>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</si>
  <si>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</si>
  <si>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</si>
  <si>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I=(D+E+F+G+H)</t>
  </si>
  <si>
    <t>Működési célú finanszírozási kiadások
(hiteltörlesztés, értékpapír vásárlás, stb.)</t>
  </si>
  <si>
    <t>............................</t>
  </si>
  <si>
    <t>1. számú tájékoztató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</si>
  <si>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</si>
  <si>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</si>
  <si>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</si>
  <si>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</si>
  <si>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</si>
  <si>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2.számú tájékoztató </t>
  </si>
  <si>
    <t>Az önkormányzat által felvett hitelállomány alakulása lejárat és eszközök szerinti bontásban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</si>
  <si>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</si>
  <si>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</si>
  <si>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</si>
  <si>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</si>
  <si>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</si>
  <si>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</si>
  <si>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</si>
  <si>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</si>
  <si>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</si>
  <si>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 xml:space="preserve">3. számú tájékoztató </t>
  </si>
  <si>
    <t>Kistormás Község Önkormányzata által átadott pézeszközök, támogatásértékű kiadások</t>
  </si>
  <si>
    <t>KIADÁSI JOGCÍMEK</t>
  </si>
  <si>
    <t>Eredeti előirányzat</t>
  </si>
  <si>
    <t>Módosított előirányzat</t>
  </si>
  <si>
    <t>Teljesítés</t>
  </si>
  <si>
    <t>Támogatásértékű kiadások</t>
  </si>
  <si>
    <t>Szekszárd  MJV -Orvosi ügyeleti díj</t>
  </si>
  <si>
    <t>Bursa Hungarica ösztöndíj támogatása</t>
  </si>
  <si>
    <t>Kölesd Község Önkormányzata</t>
  </si>
  <si>
    <t>Paksi Szociális Kistérségi Társulás</t>
  </si>
  <si>
    <t>Átadott pénzeszközök</t>
  </si>
  <si>
    <t>Civil támogatási keret</t>
  </si>
  <si>
    <t xml:space="preserve">   Civil szervezeteknek nyújtott kölcsön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</si>
  <si>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</si>
  <si>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</si>
  <si>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</si>
  <si>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</si>
  <si>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</si>
  <si>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</si>
  <si>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</si>
  <si>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5. számú tájékoztató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</si>
  <si>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</si>
  <si>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</si>
  <si>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</si>
  <si>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</si>
  <si>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</si>
  <si>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</si>
  <si>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</si>
  <si>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</si>
  <si>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</si>
  <si>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</si>
  <si>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</si>
  <si>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</si>
  <si>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</si>
  <si>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</si>
  <si>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</si>
  <si>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</si>
  <si>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</si>
  <si>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</si>
  <si>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</si>
  <si>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</si>
  <si>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6. számú tájékoztató</t>
  </si>
  <si>
    <t>ESZKÖZÖK</t>
  </si>
  <si>
    <t>Sorszám</t>
  </si>
  <si>
    <t>Bruttó</t>
  </si>
  <si>
    <t>érték-csökkenés</t>
  </si>
  <si>
    <t>nettó érték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</si>
  <si>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</si>
  <si>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</si>
  <si>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</si>
  <si>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</si>
  <si>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</si>
  <si>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</si>
  <si>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</si>
  <si>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</si>
  <si>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</si>
  <si>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</si>
  <si>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</si>
  <si>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</si>
  <si>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</si>
  <si>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</si>
  <si>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</si>
  <si>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</si>
  <si>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</si>
  <si>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</si>
  <si>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</si>
  <si>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</si>
  <si>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</si>
  <si>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</si>
  <si>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</si>
  <si>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</si>
  <si>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</si>
  <si>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</si>
  <si>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</si>
  <si>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</si>
  <si>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</si>
  <si>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</si>
  <si>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</si>
  <si>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</si>
  <si>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</si>
  <si>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</si>
  <si>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</si>
  <si>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</si>
  <si>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</si>
  <si>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</si>
  <si>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</si>
  <si>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</si>
  <si>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</si>
  <si>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</si>
  <si>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</si>
  <si>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</si>
  <si>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</si>
  <si>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</si>
  <si>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</si>
  <si>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</si>
  <si>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</si>
  <si>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</si>
  <si>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</si>
  <si>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</si>
  <si>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</si>
  <si>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</si>
  <si>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</si>
  <si>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</si>
  <si>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</si>
  <si>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</si>
  <si>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</si>
  <si>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</si>
  <si>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</si>
  <si>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</si>
  <si>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</si>
  <si>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</si>
  <si>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</si>
  <si>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</si>
  <si>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</si>
  <si>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</si>
  <si>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</si>
  <si>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</si>
  <si>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</si>
  <si>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</si>
  <si>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</si>
  <si>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</si>
  <si>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</si>
  <si>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</si>
  <si>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</si>
  <si>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</si>
  <si>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</si>
  <si>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</si>
  <si>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</si>
  <si>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</si>
  <si>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</si>
  <si>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</si>
  <si>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</si>
  <si>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</si>
  <si>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</si>
  <si>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</si>
  <si>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</si>
  <si>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</si>
  <si>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</si>
  <si>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</si>
  <si>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</si>
  <si>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</si>
  <si>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</si>
  <si>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</si>
  <si>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</si>
  <si>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</si>
  <si>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F) AKTÍV IDŐBELI ELHATÁROLÁSOK</t>
  </si>
  <si>
    <t>ESZKÖZÖK ÖSSZESEN  (45+48+53+57+60+61)</t>
  </si>
  <si>
    <t>7. számú tájékoztató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</si>
  <si>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</si>
  <si>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</si>
  <si>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</si>
  <si>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</si>
  <si>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</si>
  <si>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</si>
  <si>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</si>
  <si>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</si>
  <si>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</si>
  <si>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</si>
  <si>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</si>
  <si>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</si>
  <si>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</si>
  <si>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</si>
  <si>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</si>
  <si>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</si>
  <si>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</si>
  <si>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8. számú tájékoztató</t>
  </si>
  <si>
    <t>fotintban</t>
  </si>
  <si>
    <t>Mennyiség
(db)</t>
  </si>
  <si>
    <t>Értéke
(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</si>
  <si>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</si>
  <si>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</si>
  <si>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</si>
  <si>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</si>
  <si>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</si>
  <si>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</si>
  <si>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</si>
  <si>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</si>
  <si>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</si>
  <si>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</si>
  <si>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</si>
  <si>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</si>
  <si>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</si>
  <si>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</si>
  <si>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</si>
  <si>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</si>
  <si>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</si>
  <si>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</si>
  <si>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</si>
  <si>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</si>
  <si>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9. számú tájékoztató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</si>
  <si>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</si>
  <si>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</si>
  <si>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</si>
  <si>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</si>
  <si>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Kölesd-Kistormás Vízmű Kft</t>
  </si>
  <si>
    <t>RE-Víz Dunamenti Kft</t>
  </si>
  <si>
    <t xml:space="preserve">       ÖSSZESEN:</t>
  </si>
  <si>
    <t>Könyvtári eszközök beszerzése</t>
  </si>
  <si>
    <t>pályázati önerő felújításhoz</t>
  </si>
  <si>
    <t>TOP-3.1.1-15-TL1-2016-00008 Kölesd-Kistormás községeket összekötő kerékpárút építés</t>
  </si>
  <si>
    <t xml:space="preserve">                                                                                                                 </t>
  </si>
  <si>
    <t>lízing</t>
  </si>
  <si>
    <t>2018. év előtti kifizetések</t>
  </si>
  <si>
    <t>2020.utáni kifizetések</t>
  </si>
  <si>
    <t>Kistormás Községi Önkormányzat által nyújtott kölcsönök</t>
  </si>
  <si>
    <t>4. sz. tájékoztató tábla</t>
  </si>
  <si>
    <t>2019. évi előirányzat BEVÉTELEK</t>
  </si>
  <si>
    <t>2019. évi módosított előirányzat</t>
  </si>
  <si>
    <t>2020. után</t>
  </si>
  <si>
    <t>Kistormás Községi Önkormányzat 2020. évi adósságot keletkeztető fejlesztési céljai</t>
  </si>
  <si>
    <t>E.R.Ö.V felújítási munkái</t>
  </si>
  <si>
    <t>E/I. Előzetesen felszámított általános forgalmi adó elszámolása</t>
  </si>
  <si>
    <t>E/II. Fizetendő általános forgalmi adó elszámolása</t>
  </si>
  <si>
    <t>MARADVÁNYKIMUTATÁS</t>
  </si>
  <si>
    <t>Alaptevékenység kölségvetési bevételei</t>
  </si>
  <si>
    <t>Alaptevékenység költségvetési kiadásai</t>
  </si>
  <si>
    <t>I.</t>
  </si>
  <si>
    <t>Alaptevékenység költségvetési egyenlege</t>
  </si>
  <si>
    <t>Alaptevékenység finanszírozási bevételei</t>
  </si>
  <si>
    <t>Alaptevékenység finanszírozási kiadásai</t>
  </si>
  <si>
    <t>II.</t>
  </si>
  <si>
    <t>Alaptevékenység finanszírozási egyenlege</t>
  </si>
  <si>
    <t>A)</t>
  </si>
  <si>
    <t>Alaptevékenység maradványa</t>
  </si>
  <si>
    <t>Vállalkozási tevékenység költségvetési bevételei</t>
  </si>
  <si>
    <t xml:space="preserve">Vállalkozási tevékenység költségvetési kiadásai </t>
  </si>
  <si>
    <t>III.</t>
  </si>
  <si>
    <t>Vállalkozási tevékenység költségvetési egyenlege</t>
  </si>
  <si>
    <t>Vállalkozási tevékenység finanszírozási bevételei</t>
  </si>
  <si>
    <t>Vállalkozási tevékenység finanszírozási kiadásai</t>
  </si>
  <si>
    <t>IV.</t>
  </si>
  <si>
    <t>Vállalkozási tevékenység finanszírozási egyenlege</t>
  </si>
  <si>
    <t>B)</t>
  </si>
  <si>
    <t>Vállakozási tevékenység maradványa</t>
  </si>
  <si>
    <t>C)</t>
  </si>
  <si>
    <t>Összes maradvány</t>
  </si>
  <si>
    <t>D)</t>
  </si>
  <si>
    <t>Alaptevékenység kötelezettségvállalással terhelt maradványa</t>
  </si>
  <si>
    <t>E)</t>
  </si>
  <si>
    <t>Alaptevékenység szabad maradványa</t>
  </si>
  <si>
    <t>Visszatérítendő támogatások, kölcsönök nyújtása ÁH-n belülre</t>
  </si>
  <si>
    <t xml:space="preserve"> - az 1.5-ből: Előző évi elszámolásból származó befizetések</t>
  </si>
  <si>
    <t>Visszatérítendő támogatások, kölcsönök törlesztése ÁH-n belülre</t>
  </si>
  <si>
    <t>Egyéb működési célú támogatások ÁH-n belülre</t>
  </si>
  <si>
    <t>Garancia és kezességvállalásból kifizetés ÁH-n kívülre</t>
  </si>
  <si>
    <t>Garancia- és kezességvállalásból kifizetés ÁH-n belülre</t>
  </si>
  <si>
    <t>Elvonások és befizetések</t>
  </si>
  <si>
    <t>Törvényi előíráson alapuló befizetések</t>
  </si>
  <si>
    <t>Visszatérítendő támogatások, kölcsönök nyújtása ÁH-n kívülre</t>
  </si>
  <si>
    <t>Árkiegészítések, ártámogatások</t>
  </si>
  <si>
    <t>Kamattámogatások</t>
  </si>
  <si>
    <t>Egyéb működési célú támogatások államháztartáson kívülre</t>
  </si>
  <si>
    <t>2.5.-ből  Garancia- és kezességvállalásból kifizetés ÁH-n belülre</t>
  </si>
  <si>
    <t>Egyéb felhalmozási célú támogatások ÁH-n belülre</t>
  </si>
  <si>
    <t>Garancia- és kezességvállalásból kifizetés ÁH-n kívülre</t>
  </si>
  <si>
    <t>Egyéb felhalmozási célú támogatások államháztartáson kívülre</t>
  </si>
  <si>
    <t xml:space="preserve"> - az 1.18-ból: Általános tartalék</t>
  </si>
  <si>
    <t xml:space="preserve">     Céltartalék</t>
  </si>
  <si>
    <t>Lakástámogatás</t>
  </si>
  <si>
    <t>Finanszírozási bevételek, kiadások egyenlege (finanszírozási bevételek 17. sor - finanszírozási kiadások 10. sor)  (+/-)</t>
  </si>
  <si>
    <r>
      <t xml:space="preserve">2. sz. táblázat                                                         </t>
    </r>
    <r>
      <rPr>
        <b/>
        <i/>
        <sz val="12"/>
        <rFont val="Times New Roman CE"/>
        <family val="0"/>
      </rPr>
      <t>K I A D Á S O K</t>
    </r>
  </si>
  <si>
    <t>Értékesítési és forgalmi adók (iparűzési adó)</t>
  </si>
  <si>
    <t>Termékek és szolgáltatások adói</t>
  </si>
  <si>
    <t>Vagyoni típusú adók</t>
  </si>
  <si>
    <t>Kölesd, 20. …………………….</t>
  </si>
  <si>
    <t>10. számú tájékoztató</t>
  </si>
  <si>
    <t>2020. évi                     eredeti előirányzat</t>
  </si>
  <si>
    <t>2020. évi                 módosított előirányzat</t>
  </si>
  <si>
    <t>2020. évi                     módosított előirányzat</t>
  </si>
  <si>
    <t>2020. évi módosított előirányzat</t>
  </si>
  <si>
    <t>eszközbeszerzés- zöldterület</t>
  </si>
  <si>
    <t>eszközbeszerzések Katica Óvoda</t>
  </si>
  <si>
    <t>Településrendezési eszközök felülvzsgálata</t>
  </si>
  <si>
    <t>Óvoda kerítés, járda</t>
  </si>
  <si>
    <t>MFP traktor beszerzés</t>
  </si>
  <si>
    <t>Garázs vásárlása, kialakítása</t>
  </si>
  <si>
    <t>eszközbeszerzés önkormányzat</t>
  </si>
  <si>
    <t>JETA külső felújítás</t>
  </si>
  <si>
    <t xml:space="preserve">  Teleház, közösségi tér kialakítás tervek</t>
  </si>
  <si>
    <t>KEHOP-2.1.3-15-2016-00033</t>
  </si>
  <si>
    <t>Önkormányzaton kívüli EU-s projektekhez történő hozzájárulás 2020. évi előirányzat</t>
  </si>
  <si>
    <t>Adósság állomány alakulása lejárat, eszközök, bel- és külföldi hitelezők szerinti bontásban 2020. december 31-én</t>
  </si>
  <si>
    <t>2020. év</t>
  </si>
  <si>
    <t>A Kistormás Községi Önkormányzat tulajdonában álló gazdálkodó szervezetek működéséből származó kötelezettségek és részesedések alakulása a 2020. évben</t>
  </si>
  <si>
    <t>2020.után</t>
  </si>
  <si>
    <t>lakosságnak nyújtott</t>
  </si>
  <si>
    <t>Az érték nélkül nyilvántartott eszközökről 2020.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</si>
  <si>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</si>
  <si>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</si>
  <si>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</si>
  <si>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</si>
  <si>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</si>
  <si>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11. sz. tájékoztató tábla a 4/2021.(VI.01.) önkormányzati rendelethez</t>
  </si>
  <si>
    <t>Pénzkészlet 2020. január 1-jén</t>
  </si>
  <si>
    <t>Záró pénzkészlet 2020. december 31-én</t>
  </si>
  <si>
    <t>VAGYONKIMUTATÁS
a könyvviteli mérlegben értékkel szereplő eszközökről
2020.</t>
  </si>
  <si>
    <t>9.2.1. melléklet a 4/2021. (V.31.) önkormányzati rendelethez</t>
  </si>
  <si>
    <t>9.1.1. melléklet a 4/2021. (V.31.) önkormányzati rendelethez</t>
  </si>
  <si>
    <t>9.1. melléklet a 4/2021. (V.31.) önkormányzati rendelethez</t>
  </si>
  <si>
    <t>2.2. melléklet a 4/2021. (V.31.) önkormányzati rendelethez</t>
  </si>
  <si>
    <t>2.1. melléklet a 4/2021. (V.31.)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</si>
</sst>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00"/>
    <numFmt numFmtId="176" formatCode="#,###__;\-#,###__"/>
    <numFmt numFmtId="177" formatCode="#,###\ _F_t;\-#,###\ _F_t"/>
    <numFmt numFmtId="178" formatCode="[$-40E]yyyy\.\ mmmm\ d\.\,\ dddd"/>
    <numFmt numFmtId="179" formatCode="#,###__"/>
  </numFmts>
  <fonts count="9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b/>
      <sz val="12"/>
      <color indexed="10"/>
      <name val="Times New Roman"/>
      <family val="1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gray125">
        <bgColor indexed="47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7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14" fillId="0" borderId="29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30" xfId="0" applyNumberFormat="1" applyFont="1" applyFill="1" applyBorder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1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9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2" xfId="40" applyNumberFormat="1" applyFont="1" applyFill="1" applyBorder="1" applyAlignment="1">
      <alignment/>
    </xf>
    <xf numFmtId="168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6" fillId="0" borderId="12" xfId="0" applyNumberFormat="1" applyFont="1" applyFill="1" applyBorder="1" applyAlignment="1" applyProtection="1">
      <alignment vertical="center"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5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3" xfId="59" applyFont="1" applyFill="1" applyBorder="1" applyAlignment="1" applyProtection="1">
      <alignment horizontal="center" vertical="center"/>
      <protection/>
    </xf>
    <xf numFmtId="0" fontId="16" fillId="0" borderId="26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8" fontId="14" fillId="0" borderId="26" xfId="40" applyNumberFormat="1" applyFont="1" applyFill="1" applyBorder="1" applyAlignment="1" applyProtection="1">
      <alignment/>
      <protection/>
    </xf>
    <xf numFmtId="168" fontId="16" fillId="0" borderId="35" xfId="40" applyNumberFormat="1" applyFont="1" applyFill="1" applyBorder="1" applyAlignment="1" applyProtection="1">
      <alignment/>
      <protection locked="0"/>
    </xf>
    <xf numFmtId="168" fontId="16" fillId="0" borderId="30" xfId="40" applyNumberFormat="1" applyFont="1" applyFill="1" applyBorder="1" applyAlignment="1" applyProtection="1">
      <alignment/>
      <protection locked="0"/>
    </xf>
    <xf numFmtId="168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6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6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4" fillId="0" borderId="3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8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9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54" xfId="40" applyNumberFormat="1" applyFont="1" applyFill="1" applyBorder="1" applyAlignment="1" applyProtection="1">
      <alignment/>
      <protection locked="0"/>
    </xf>
    <xf numFmtId="168" fontId="16" fillId="0" borderId="43" xfId="40" applyNumberFormat="1" applyFont="1" applyFill="1" applyBorder="1" applyAlignment="1" applyProtection="1">
      <alignment/>
      <protection locked="0"/>
    </xf>
    <xf numFmtId="168" fontId="16" fillId="0" borderId="44" xfId="40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6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2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6" xfId="59" applyFont="1" applyFill="1" applyBorder="1" applyAlignment="1" applyProtection="1">
      <alignment horizontal="center" vertical="center" wrapText="1"/>
      <protection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6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22" xfId="59" applyFont="1" applyFill="1" applyBorder="1" applyAlignment="1" applyProtection="1">
      <alignment horizontal="center" vertical="center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6" fontId="14" fillId="0" borderId="29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7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4" fillId="0" borderId="66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left" vertical="center" wrapText="1" indent="1"/>
      <protection/>
    </xf>
    <xf numFmtId="166" fontId="14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6" fillId="0" borderId="72" xfId="0" applyNumberFormat="1" applyFont="1" applyFill="1" applyBorder="1" applyAlignment="1" applyProtection="1">
      <alignment horizontal="center" vertical="center" wrapText="1"/>
      <protection/>
    </xf>
    <xf numFmtId="0" fontId="16" fillId="0" borderId="58" xfId="59" applyFont="1" applyFill="1" applyBorder="1" applyAlignment="1" applyProtection="1">
      <alignment horizontal="left" vertical="center" wrapText="1" indent="1"/>
      <protection/>
    </xf>
    <xf numFmtId="166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73" xfId="0" applyNumberFormat="1" applyFont="1" applyFill="1" applyBorder="1" applyAlignment="1" applyProtection="1">
      <alignment horizontal="center" vertical="center" wrapText="1"/>
      <protection/>
    </xf>
    <xf numFmtId="0" fontId="16" fillId="0" borderId="74" xfId="59" applyFont="1" applyFill="1" applyBorder="1" applyAlignment="1" applyProtection="1">
      <alignment horizontal="left" vertical="center" wrapText="1" indent="1"/>
      <protection/>
    </xf>
    <xf numFmtId="166" fontId="1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6" xfId="59" applyFont="1" applyFill="1" applyBorder="1" applyAlignment="1" applyProtection="1">
      <alignment horizontal="left" vertical="center" wrapText="1" indent="1"/>
      <protection/>
    </xf>
    <xf numFmtId="166" fontId="1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66" fontId="1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9" xfId="59" applyFont="1" applyFill="1" applyBorder="1" applyAlignment="1" applyProtection="1">
      <alignment horizontal="left" vertical="center" wrapText="1" indent="1"/>
      <protection/>
    </xf>
    <xf numFmtId="0" fontId="14" fillId="0" borderId="67" xfId="59" applyFont="1" applyFill="1" applyBorder="1" applyAlignment="1" applyProtection="1">
      <alignment horizontal="left" vertical="center" wrapText="1" indent="1"/>
      <protection/>
    </xf>
    <xf numFmtId="166" fontId="1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80" xfId="0" applyNumberFormat="1" applyFont="1" applyFill="1" applyBorder="1" applyAlignment="1" applyProtection="1">
      <alignment horizontal="center" vertical="center" wrapText="1"/>
      <protection/>
    </xf>
    <xf numFmtId="166" fontId="16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2" xfId="59" applyFont="1" applyFill="1" applyBorder="1" applyAlignment="1" applyProtection="1">
      <alignment horizontal="left" vertical="center" wrapText="1" indent="1"/>
      <protection/>
    </xf>
    <xf numFmtId="166" fontId="1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84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66" xfId="0" applyFont="1" applyBorder="1" applyAlignment="1" applyProtection="1">
      <alignment horizontal="center" vertical="center" wrapText="1"/>
      <protection/>
    </xf>
    <xf numFmtId="0" fontId="29" fillId="0" borderId="85" xfId="0" applyFont="1" applyBorder="1" applyAlignment="1" applyProtection="1">
      <alignment horizontal="left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67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66" xfId="0" applyFont="1" applyFill="1" applyBorder="1" applyAlignment="1" applyProtection="1">
      <alignment horizontal="left" vertical="center"/>
      <protection/>
    </xf>
    <xf numFmtId="0" fontId="3" fillId="0" borderId="85" xfId="0" applyFont="1" applyFill="1" applyBorder="1" applyAlignment="1" applyProtection="1">
      <alignment vertical="center" wrapText="1"/>
      <protection/>
    </xf>
    <xf numFmtId="3" fontId="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7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7" fillId="0" borderId="88" xfId="0" applyNumberFormat="1" applyFont="1" applyFill="1" applyBorder="1" applyAlignment="1" applyProtection="1">
      <alignment horizontal="center" vertical="center"/>
      <protection/>
    </xf>
    <xf numFmtId="166" fontId="7" fillId="0" borderId="45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14" fillId="0" borderId="39" xfId="0" applyNumberFormat="1" applyFont="1" applyFill="1" applyBorder="1" applyAlignment="1" applyProtection="1">
      <alignment horizontal="center" vertical="center" wrapText="1"/>
      <protection/>
    </xf>
    <xf numFmtId="166" fontId="14" fillId="0" borderId="48" xfId="0" applyNumberFormat="1" applyFont="1" applyFill="1" applyBorder="1" applyAlignment="1" applyProtection="1">
      <alignment horizontal="center" vertical="center" wrapText="1"/>
      <protection/>
    </xf>
    <xf numFmtId="166" fontId="14" fillId="0" borderId="89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52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48" xfId="0" applyNumberFormat="1" applyFont="1" applyFill="1" applyBorder="1" applyAlignment="1" applyProtection="1">
      <alignment vertical="center" wrapText="1"/>
      <protection/>
    </xf>
    <xf numFmtId="166" fontId="16" fillId="0" borderId="22" xfId="0" applyNumberFormat="1" applyFont="1" applyFill="1" applyBorder="1" applyAlignment="1" applyProtection="1">
      <alignment vertical="center" wrapText="1"/>
      <protection/>
    </xf>
    <xf numFmtId="166" fontId="16" fillId="0" borderId="23" xfId="0" applyNumberFormat="1" applyFont="1" applyFill="1" applyBorder="1" applyAlignment="1" applyProtection="1">
      <alignment vertical="center" wrapText="1"/>
      <protection/>
    </xf>
    <xf numFmtId="166" fontId="16" fillId="0" borderId="26" xfId="0" applyNumberFormat="1" applyFont="1" applyFill="1" applyBorder="1" applyAlignment="1" applyProtection="1">
      <alignment vertical="center" wrapText="1"/>
      <protection/>
    </xf>
    <xf numFmtId="166" fontId="14" fillId="0" borderId="17" xfId="0" applyNumberFormat="1" applyFont="1" applyFill="1" applyBorder="1" applyAlignment="1" applyProtection="1">
      <alignment horizontal="center" vertical="center" wrapText="1"/>
      <protection/>
    </xf>
    <xf numFmtId="166" fontId="1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0" xfId="0" applyNumberFormat="1" applyFont="1" applyFill="1" applyBorder="1" applyAlignment="1" applyProtection="1">
      <alignment vertical="center" wrapText="1"/>
      <protection locked="0"/>
    </xf>
    <xf numFmtId="166" fontId="16" fillId="0" borderId="17" xfId="0" applyNumberFormat="1" applyFont="1" applyFill="1" applyBorder="1" applyAlignment="1" applyProtection="1">
      <alignment vertical="center" wrapText="1"/>
      <protection locked="0"/>
    </xf>
    <xf numFmtId="166" fontId="16" fillId="0" borderId="30" xfId="0" applyNumberFormat="1" applyFont="1" applyFill="1" applyBorder="1" applyAlignment="1" applyProtection="1">
      <alignment vertical="center" wrapText="1"/>
      <protection locked="0"/>
    </xf>
    <xf numFmtId="166" fontId="16" fillId="0" borderId="50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9" xfId="0" applyNumberFormat="1" applyFont="1" applyFill="1" applyBorder="1" applyAlignment="1" applyProtection="1">
      <alignment horizontal="center" vertical="center" wrapText="1"/>
      <protection/>
    </xf>
    <xf numFmtId="166" fontId="16" fillId="0" borderId="9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90" xfId="0" applyNumberFormat="1" applyFont="1" applyFill="1" applyBorder="1" applyAlignment="1" applyProtection="1">
      <alignment vertical="center" wrapText="1"/>
      <protection locked="0"/>
    </xf>
    <xf numFmtId="166" fontId="16" fillId="0" borderId="19" xfId="0" applyNumberFormat="1" applyFont="1" applyFill="1" applyBorder="1" applyAlignment="1" applyProtection="1">
      <alignment vertical="center" wrapText="1"/>
      <protection locked="0"/>
    </xf>
    <xf numFmtId="166" fontId="16" fillId="0" borderId="31" xfId="0" applyNumberFormat="1" applyFont="1" applyFill="1" applyBorder="1" applyAlignment="1" applyProtection="1">
      <alignment vertical="center" wrapText="1"/>
      <protection locked="0"/>
    </xf>
    <xf numFmtId="166" fontId="16" fillId="0" borderId="90" xfId="0" applyNumberFormat="1" applyFont="1" applyFill="1" applyBorder="1" applyAlignment="1" applyProtection="1">
      <alignment vertical="center" wrapText="1"/>
      <protection/>
    </xf>
    <xf numFmtId="166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center" vertical="center" wrapText="1"/>
      <protection/>
    </xf>
    <xf numFmtId="166" fontId="16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2" xfId="0" applyNumberFormat="1" applyFont="1" applyFill="1" applyBorder="1" applyAlignment="1" applyProtection="1">
      <alignment vertical="center" wrapText="1"/>
      <protection locked="0"/>
    </xf>
    <xf numFmtId="166" fontId="16" fillId="0" borderId="16" xfId="0" applyNumberFormat="1" applyFont="1" applyFill="1" applyBorder="1" applyAlignment="1" applyProtection="1">
      <alignment vertical="center" wrapText="1"/>
      <protection locked="0"/>
    </xf>
    <xf numFmtId="166" fontId="16" fillId="0" borderId="10" xfId="0" applyNumberFormat="1" applyFont="1" applyFill="1" applyBorder="1" applyAlignment="1" applyProtection="1">
      <alignment vertical="center" wrapText="1"/>
      <protection locked="0"/>
    </xf>
    <xf numFmtId="166" fontId="16" fillId="0" borderId="47" xfId="0" applyNumberFormat="1" applyFont="1" applyFill="1" applyBorder="1" applyAlignment="1" applyProtection="1">
      <alignment vertical="center" wrapText="1"/>
      <protection locked="0"/>
    </xf>
    <xf numFmtId="166" fontId="16" fillId="0" borderId="52" xfId="0" applyNumberFormat="1" applyFont="1" applyFill="1" applyBorder="1" applyAlignment="1" applyProtection="1">
      <alignment vertical="center" wrapText="1"/>
      <protection/>
    </xf>
    <xf numFmtId="166" fontId="0" fillId="33" borderId="89" xfId="0" applyNumberFormat="1" applyFont="1" applyFill="1" applyBorder="1" applyAlignment="1" applyProtection="1">
      <alignment horizontal="left" vertical="center" wrapText="1" indent="2"/>
      <protection/>
    </xf>
    <xf numFmtId="0" fontId="34" fillId="0" borderId="0" xfId="0" applyFon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8" fillId="0" borderId="0" xfId="0" applyNumberFormat="1" applyFont="1" applyAlignment="1">
      <alignment horizontal="right" vertical="center"/>
    </xf>
    <xf numFmtId="166" fontId="7" fillId="0" borderId="56" xfId="0" applyNumberFormat="1" applyFont="1" applyBorder="1" applyAlignment="1">
      <alignment horizontal="centerContinuous" vertical="center"/>
    </xf>
    <xf numFmtId="166" fontId="7" fillId="0" borderId="91" xfId="0" applyNumberFormat="1" applyFont="1" applyBorder="1" applyAlignment="1">
      <alignment horizontal="centerContinuous" vertical="center"/>
    </xf>
    <xf numFmtId="166" fontId="7" fillId="0" borderId="54" xfId="0" applyNumberFormat="1" applyFont="1" applyBorder="1" applyAlignment="1">
      <alignment horizontal="centerContinuous" vertical="center"/>
    </xf>
    <xf numFmtId="166" fontId="7" fillId="0" borderId="88" xfId="0" applyNumberFormat="1" applyFont="1" applyBorder="1" applyAlignment="1">
      <alignment horizontal="center" vertical="center"/>
    </xf>
    <xf numFmtId="166" fontId="7" fillId="0" borderId="45" xfId="0" applyNumberFormat="1" applyFont="1" applyBorder="1" applyAlignment="1">
      <alignment horizontal="center" vertical="center" wrapText="1"/>
    </xf>
    <xf numFmtId="166" fontId="7" fillId="0" borderId="39" xfId="0" applyNumberFormat="1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166" fontId="7" fillId="0" borderId="89" xfId="0" applyNumberFormat="1" applyFont="1" applyBorder="1" applyAlignment="1">
      <alignment horizontal="center" vertical="center" wrapText="1"/>
    </xf>
    <xf numFmtId="166" fontId="7" fillId="0" borderId="26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left" vertical="center" wrapText="1" indent="1"/>
    </xf>
    <xf numFmtId="166" fontId="13" fillId="34" borderId="48" xfId="0" applyNumberFormat="1" applyFont="1" applyFill="1" applyBorder="1" applyAlignment="1">
      <alignment vertical="center" wrapText="1"/>
    </xf>
    <xf numFmtId="166" fontId="13" fillId="34" borderId="41" xfId="0" applyNumberFormat="1" applyFont="1" applyFill="1" applyBorder="1" applyAlignment="1">
      <alignment vertical="center" wrapText="1"/>
    </xf>
    <xf numFmtId="166" fontId="7" fillId="35" borderId="22" xfId="0" applyNumberFormat="1" applyFont="1" applyFill="1" applyBorder="1" applyAlignment="1" applyProtection="1">
      <alignment vertical="center" wrapText="1"/>
      <protection/>
    </xf>
    <xf numFmtId="166" fontId="7" fillId="35" borderId="23" xfId="0" applyNumberFormat="1" applyFont="1" applyFill="1" applyBorder="1" applyAlignment="1">
      <alignment vertical="center" wrapText="1"/>
    </xf>
    <xf numFmtId="166" fontId="7" fillId="35" borderId="26" xfId="0" applyNumberFormat="1" applyFont="1" applyFill="1" applyBorder="1" applyAlignment="1">
      <alignment vertical="center" wrapText="1"/>
    </xf>
    <xf numFmtId="166" fontId="7" fillId="0" borderId="17" xfId="0" applyNumberFormat="1" applyFont="1" applyBorder="1" applyAlignment="1">
      <alignment horizontal="center" vertical="center" wrapText="1"/>
    </xf>
    <xf numFmtId="166" fontId="13" fillId="0" borderId="50" xfId="0" applyNumberFormat="1" applyFont="1" applyBorder="1" applyAlignment="1" applyProtection="1">
      <alignment horizontal="left" vertical="center" wrapText="1" indent="1"/>
      <protection locked="0"/>
    </xf>
    <xf numFmtId="167" fontId="13" fillId="0" borderId="50" xfId="0" applyNumberFormat="1" applyFont="1" applyBorder="1" applyAlignment="1" applyProtection="1">
      <alignment vertical="center" wrapText="1"/>
      <protection locked="0"/>
    </xf>
    <xf numFmtId="167" fontId="13" fillId="0" borderId="11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13" fillId="0" borderId="30" xfId="0" applyNumberFormat="1" applyFont="1" applyBorder="1" applyAlignment="1" applyProtection="1">
      <alignment vertical="center" wrapText="1"/>
      <protection locked="0"/>
    </xf>
    <xf numFmtId="166" fontId="7" fillId="35" borderId="23" xfId="0" applyNumberFormat="1" applyFont="1" applyFill="1" applyBorder="1" applyAlignment="1" applyProtection="1">
      <alignment vertical="center" wrapText="1"/>
      <protection/>
    </xf>
    <xf numFmtId="166" fontId="7" fillId="35" borderId="26" xfId="0" applyNumberFormat="1" applyFont="1" applyFill="1" applyBorder="1" applyAlignment="1" applyProtection="1">
      <alignment vertical="center" wrapText="1"/>
      <protection/>
    </xf>
    <xf numFmtId="166" fontId="7" fillId="35" borderId="22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right"/>
    </xf>
    <xf numFmtId="166" fontId="0" fillId="0" borderId="0" xfId="0" applyNumberFormat="1" applyAlignment="1">
      <alignment horizontal="left" vertical="center" wrapText="1"/>
    </xf>
    <xf numFmtId="166" fontId="5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5" fillId="0" borderId="39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 indent="1"/>
    </xf>
    <xf numFmtId="166" fontId="13" fillId="0" borderId="92" xfId="0" applyNumberFormat="1" applyFont="1" applyBorder="1" applyAlignment="1" applyProtection="1">
      <alignment vertical="center" wrapText="1"/>
      <protection locked="0"/>
    </xf>
    <xf numFmtId="166" fontId="13" fillId="0" borderId="35" xfId="0" applyNumberFormat="1" applyFont="1" applyBorder="1" applyAlignment="1" applyProtection="1">
      <alignment vertical="center" wrapText="1"/>
      <protection locked="0"/>
    </xf>
    <xf numFmtId="0" fontId="13" fillId="0" borderId="17" xfId="0" applyFont="1" applyBorder="1" applyAlignment="1">
      <alignment horizontal="left" vertical="center" wrapText="1" indent="1"/>
    </xf>
    <xf numFmtId="3" fontId="13" fillId="0" borderId="46" xfId="0" applyNumberFormat="1" applyFont="1" applyBorder="1" applyAlignment="1" applyProtection="1">
      <alignment vertical="center" wrapText="1"/>
      <protection locked="0"/>
    </xf>
    <xf numFmtId="3" fontId="36" fillId="0" borderId="46" xfId="0" applyNumberFormat="1" applyFont="1" applyBorder="1" applyAlignment="1">
      <alignment vertical="center"/>
    </xf>
    <xf numFmtId="0" fontId="0" fillId="0" borderId="30" xfId="0" applyBorder="1" applyAlignment="1">
      <alignment/>
    </xf>
    <xf numFmtId="166" fontId="13" fillId="0" borderId="46" xfId="0" applyNumberFormat="1" applyFont="1" applyBorder="1" applyAlignment="1" applyProtection="1">
      <alignment vertical="center" wrapText="1"/>
      <protection locked="0"/>
    </xf>
    <xf numFmtId="1" fontId="0" fillId="0" borderId="0" xfId="0" applyNumberFormat="1" applyAlignment="1">
      <alignment/>
    </xf>
    <xf numFmtId="3" fontId="0" fillId="0" borderId="30" xfId="0" applyNumberFormat="1" applyBorder="1" applyAlignment="1">
      <alignment/>
    </xf>
    <xf numFmtId="0" fontId="7" fillId="0" borderId="17" xfId="0" applyFont="1" applyBorder="1" applyAlignment="1">
      <alignment horizontal="left" vertical="center" wrapText="1" indent="1"/>
    </xf>
    <xf numFmtId="0" fontId="13" fillId="0" borderId="17" xfId="0" applyFont="1" applyBorder="1" applyAlignment="1" applyProtection="1">
      <alignment horizontal="left" vertical="center" wrapText="1" inden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3" fontId="36" fillId="0" borderId="93" xfId="0" applyNumberFormat="1" applyFont="1" applyBorder="1" applyAlignment="1">
      <alignment vertical="center"/>
    </xf>
    <xf numFmtId="0" fontId="0" fillId="0" borderId="45" xfId="0" applyBorder="1" applyAlignment="1">
      <alignment/>
    </xf>
    <xf numFmtId="0" fontId="7" fillId="35" borderId="22" xfId="0" applyFont="1" applyFill="1" applyBorder="1" applyAlignment="1">
      <alignment horizontal="left" vertical="center" wrapText="1" indent="1"/>
    </xf>
    <xf numFmtId="166" fontId="7" fillId="35" borderId="89" xfId="0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166" fontId="5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vertical="center"/>
    </xf>
    <xf numFmtId="166" fontId="7" fillId="0" borderId="88" xfId="0" applyNumberFormat="1" applyFont="1" applyFill="1" applyBorder="1" applyAlignment="1">
      <alignment horizontal="center" vertical="center"/>
    </xf>
    <xf numFmtId="166" fontId="7" fillId="0" borderId="34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7" fillId="0" borderId="39" xfId="0" applyNumberFormat="1" applyFont="1" applyFill="1" applyBorder="1" applyAlignment="1">
      <alignment horizontal="center" vertical="center" wrapText="1"/>
    </xf>
    <xf numFmtId="166" fontId="7" fillId="0" borderId="48" xfId="0" applyNumberFormat="1" applyFont="1" applyFill="1" applyBorder="1" applyAlignment="1">
      <alignment horizontal="center" vertical="center" wrapText="1"/>
    </xf>
    <xf numFmtId="166" fontId="7" fillId="0" borderId="89" xfId="0" applyNumberFormat="1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right" vertical="center" wrapText="1" indent="1"/>
    </xf>
    <xf numFmtId="166" fontId="14" fillId="0" borderId="48" xfId="0" applyNumberFormat="1" applyFont="1" applyFill="1" applyBorder="1" applyAlignment="1">
      <alignment horizontal="left" vertical="center" wrapText="1" indent="1"/>
    </xf>
    <xf numFmtId="166" fontId="0" fillId="33" borderId="48" xfId="0" applyNumberFormat="1" applyFont="1" applyFill="1" applyBorder="1" applyAlignment="1">
      <alignment horizontal="left" vertical="center" wrapText="1" indent="2"/>
    </xf>
    <xf numFmtId="166" fontId="0" fillId="33" borderId="41" xfId="0" applyNumberFormat="1" applyFont="1" applyFill="1" applyBorder="1" applyAlignment="1">
      <alignment horizontal="left" vertical="center" wrapText="1" indent="2"/>
    </xf>
    <xf numFmtId="166" fontId="14" fillId="0" borderId="22" xfId="0" applyNumberFormat="1" applyFont="1" applyFill="1" applyBorder="1" applyAlignment="1">
      <alignment vertical="center" wrapText="1"/>
    </xf>
    <xf numFmtId="166" fontId="14" fillId="0" borderId="23" xfId="0" applyNumberFormat="1" applyFont="1" applyFill="1" applyBorder="1" applyAlignment="1">
      <alignment vertical="center" wrapText="1"/>
    </xf>
    <xf numFmtId="166" fontId="14" fillId="0" borderId="26" xfId="0" applyNumberFormat="1" applyFont="1" applyFill="1" applyBorder="1" applyAlignment="1">
      <alignment vertical="center" wrapText="1"/>
    </xf>
    <xf numFmtId="166" fontId="14" fillId="0" borderId="17" xfId="0" applyNumberFormat="1" applyFont="1" applyFill="1" applyBorder="1" applyAlignment="1">
      <alignment horizontal="right" vertical="center" wrapText="1" indent="1"/>
    </xf>
    <xf numFmtId="167" fontId="0" fillId="0" borderId="50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0" fillId="33" borderId="48" xfId="0" applyNumberFormat="1" applyFont="1" applyFill="1" applyBorder="1" applyAlignment="1">
      <alignment horizontal="right" vertical="center" wrapText="1" indent="2"/>
    </xf>
    <xf numFmtId="166" fontId="0" fillId="33" borderId="41" xfId="0" applyNumberFormat="1" applyFont="1" applyFill="1" applyBorder="1" applyAlignment="1">
      <alignment horizontal="right" vertical="center" wrapText="1" indent="2"/>
    </xf>
    <xf numFmtId="0" fontId="7" fillId="0" borderId="2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66" fontId="16" fillId="0" borderId="46" xfId="0" applyNumberFormat="1" applyFont="1" applyFill="1" applyBorder="1" applyAlignment="1" applyProtection="1">
      <alignment vertical="center"/>
      <protection locked="0"/>
    </xf>
    <xf numFmtId="166" fontId="14" fillId="0" borderId="46" xfId="0" applyNumberFormat="1" applyFont="1" applyFill="1" applyBorder="1" applyAlignment="1" applyProtection="1">
      <alignment vertical="center"/>
      <protection/>
    </xf>
    <xf numFmtId="166" fontId="16" fillId="0" borderId="93" xfId="0" applyNumberFormat="1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vertical="center" wrapText="1"/>
      <protection/>
    </xf>
    <xf numFmtId="166" fontId="16" fillId="0" borderId="34" xfId="0" applyNumberFormat="1" applyFont="1" applyFill="1" applyBorder="1" applyAlignment="1" applyProtection="1">
      <alignment vertical="center"/>
      <protection locked="0"/>
    </xf>
    <xf numFmtId="166" fontId="16" fillId="0" borderId="88" xfId="0" applyNumberFormat="1" applyFont="1" applyFill="1" applyBorder="1" applyAlignment="1" applyProtection="1">
      <alignment vertical="center"/>
      <protection locked="0"/>
    </xf>
    <xf numFmtId="166" fontId="14" fillId="0" borderId="89" xfId="0" applyNumberFormat="1" applyFont="1" applyFill="1" applyBorder="1" applyAlignment="1" applyProtection="1">
      <alignment vertical="center"/>
      <protection/>
    </xf>
    <xf numFmtId="166" fontId="14" fillId="0" borderId="45" xfId="0" applyNumberFormat="1" applyFont="1" applyFill="1" applyBorder="1" applyAlignment="1" applyProtection="1">
      <alignment vertical="center"/>
      <protection/>
    </xf>
    <xf numFmtId="166" fontId="7" fillId="0" borderId="23" xfId="0" applyNumberFormat="1" applyFont="1" applyFill="1" applyBorder="1" applyAlignment="1" applyProtection="1">
      <alignment vertical="center"/>
      <protection/>
    </xf>
    <xf numFmtId="0" fontId="38" fillId="0" borderId="0" xfId="61" applyFill="1" applyProtection="1">
      <alignment/>
      <protection/>
    </xf>
    <xf numFmtId="0" fontId="39" fillId="0" borderId="0" xfId="61" applyFont="1" applyFill="1" applyProtection="1">
      <alignment/>
      <protection/>
    </xf>
    <xf numFmtId="0" fontId="15" fillId="0" borderId="25" xfId="60" applyFont="1" applyFill="1" applyBorder="1" applyAlignment="1" applyProtection="1">
      <alignment horizontal="center" vertical="center" textRotation="90"/>
      <protection/>
    </xf>
    <xf numFmtId="0" fontId="45" fillId="0" borderId="21" xfId="61" applyFont="1" applyFill="1" applyBorder="1" applyAlignment="1" applyProtection="1">
      <alignment horizontal="center" vertical="center" wrapText="1"/>
      <protection/>
    </xf>
    <xf numFmtId="0" fontId="45" fillId="0" borderId="34" xfId="61" applyFont="1" applyFill="1" applyBorder="1" applyAlignment="1" applyProtection="1">
      <alignment horizontal="center" vertical="center" wrapText="1"/>
      <protection/>
    </xf>
    <xf numFmtId="0" fontId="45" fillId="0" borderId="45" xfId="61" applyFont="1" applyFill="1" applyBorder="1" applyAlignment="1" applyProtection="1">
      <alignment horizontal="center" vertical="center" wrapText="1"/>
      <protection/>
    </xf>
    <xf numFmtId="0" fontId="38" fillId="0" borderId="0" xfId="61" applyFill="1" applyAlignment="1" applyProtection="1">
      <alignment horizontal="center" vertical="center"/>
      <protection/>
    </xf>
    <xf numFmtId="0" fontId="21" fillId="0" borderId="20" xfId="61" applyFont="1" applyFill="1" applyBorder="1" applyAlignment="1" applyProtection="1">
      <alignment vertical="center" wrapText="1"/>
      <protection/>
    </xf>
    <xf numFmtId="175" fontId="16" fillId="0" borderId="13" xfId="60" applyNumberFormat="1" applyFont="1" applyFill="1" applyBorder="1" applyAlignment="1" applyProtection="1">
      <alignment horizontal="center" vertical="center"/>
      <protection/>
    </xf>
    <xf numFmtId="176" fontId="21" fillId="0" borderId="13" xfId="61" applyNumberFormat="1" applyFont="1" applyFill="1" applyBorder="1" applyAlignment="1" applyProtection="1">
      <alignment horizontal="right" vertical="center" wrapText="1"/>
      <protection locked="0"/>
    </xf>
    <xf numFmtId="176" fontId="21" fillId="0" borderId="35" xfId="61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61" applyFill="1" applyAlignment="1" applyProtection="1">
      <alignment vertical="center"/>
      <protection/>
    </xf>
    <xf numFmtId="0" fontId="21" fillId="0" borderId="17" xfId="61" applyFont="1" applyFill="1" applyBorder="1" applyAlignment="1" applyProtection="1">
      <alignment vertical="center" wrapText="1"/>
      <protection/>
    </xf>
    <xf numFmtId="175" fontId="16" fillId="0" borderId="11" xfId="60" applyNumberFormat="1" applyFont="1" applyFill="1" applyBorder="1" applyAlignment="1" applyProtection="1">
      <alignment horizontal="center" vertical="center"/>
      <protection/>
    </xf>
    <xf numFmtId="176" fontId="21" fillId="0" borderId="11" xfId="61" applyNumberFormat="1" applyFont="1" applyFill="1" applyBorder="1" applyAlignment="1" applyProtection="1">
      <alignment horizontal="right" vertical="center" wrapText="1"/>
      <protection/>
    </xf>
    <xf numFmtId="176" fontId="21" fillId="0" borderId="30" xfId="61" applyNumberFormat="1" applyFont="1" applyFill="1" applyBorder="1" applyAlignment="1" applyProtection="1">
      <alignment horizontal="right" vertical="center" wrapText="1"/>
      <protection/>
    </xf>
    <xf numFmtId="0" fontId="46" fillId="0" borderId="17" xfId="61" applyFont="1" applyFill="1" applyBorder="1" applyAlignment="1" applyProtection="1">
      <alignment horizontal="left" vertical="center" wrapText="1" indent="1"/>
      <protection/>
    </xf>
    <xf numFmtId="176" fontId="45" fillId="0" borderId="11" xfId="61" applyNumberFormat="1" applyFont="1" applyFill="1" applyBorder="1" applyAlignment="1" applyProtection="1">
      <alignment horizontal="right" vertical="center" wrapText="1"/>
      <protection locked="0"/>
    </xf>
    <xf numFmtId="176" fontId="45" fillId="0" borderId="30" xfId="61" applyNumberFormat="1" applyFont="1" applyFill="1" applyBorder="1" applyAlignment="1" applyProtection="1">
      <alignment horizontal="right" vertical="center" wrapText="1"/>
      <protection locked="0"/>
    </xf>
    <xf numFmtId="176" fontId="20" fillId="0" borderId="11" xfId="61" applyNumberFormat="1" applyFont="1" applyFill="1" applyBorder="1" applyAlignment="1" applyProtection="1">
      <alignment horizontal="right" vertical="center" wrapText="1"/>
      <protection locked="0"/>
    </xf>
    <xf numFmtId="176" fontId="20" fillId="0" borderId="30" xfId="61" applyNumberFormat="1" applyFont="1" applyFill="1" applyBorder="1" applyAlignment="1" applyProtection="1">
      <alignment horizontal="right" vertical="center" wrapText="1"/>
      <protection locked="0"/>
    </xf>
    <xf numFmtId="176" fontId="20" fillId="0" borderId="11" xfId="61" applyNumberFormat="1" applyFont="1" applyFill="1" applyBorder="1" applyAlignment="1" applyProtection="1">
      <alignment horizontal="right" vertical="center" wrapText="1"/>
      <protection/>
    </xf>
    <xf numFmtId="176" fontId="20" fillId="0" borderId="30" xfId="61" applyNumberFormat="1" applyFont="1" applyFill="1" applyBorder="1" applyAlignment="1" applyProtection="1">
      <alignment horizontal="right" vertical="center" wrapText="1"/>
      <protection/>
    </xf>
    <xf numFmtId="176" fontId="21" fillId="0" borderId="11" xfId="61" applyNumberFormat="1" applyFont="1" applyFill="1" applyBorder="1" applyAlignment="1" applyProtection="1">
      <alignment horizontal="right" vertical="center" wrapText="1"/>
      <protection/>
    </xf>
    <xf numFmtId="176" fontId="21" fillId="0" borderId="30" xfId="61" applyNumberFormat="1" applyFont="1" applyFill="1" applyBorder="1" applyAlignment="1" applyProtection="1">
      <alignment horizontal="right" vertical="center" wrapText="1"/>
      <protection/>
    </xf>
    <xf numFmtId="0" fontId="38" fillId="0" borderId="51" xfId="61" applyFill="1" applyBorder="1" applyAlignment="1" applyProtection="1">
      <alignment vertical="center"/>
      <protection/>
    </xf>
    <xf numFmtId="0" fontId="21" fillId="0" borderId="21" xfId="61" applyFont="1" applyFill="1" applyBorder="1" applyAlignment="1" applyProtection="1">
      <alignment vertical="center" wrapText="1"/>
      <protection/>
    </xf>
    <xf numFmtId="175" fontId="16" fillId="0" borderId="34" xfId="60" applyNumberFormat="1" applyFont="1" applyFill="1" applyBorder="1" applyAlignment="1" applyProtection="1">
      <alignment horizontal="center" vertical="center"/>
      <protection/>
    </xf>
    <xf numFmtId="176" fontId="21" fillId="0" borderId="34" xfId="61" applyNumberFormat="1" applyFont="1" applyFill="1" applyBorder="1" applyAlignment="1" applyProtection="1">
      <alignment horizontal="right" vertical="center" wrapText="1"/>
      <protection/>
    </xf>
    <xf numFmtId="176" fontId="21" fillId="0" borderId="45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 applyProtection="1">
      <alignment/>
      <protection/>
    </xf>
    <xf numFmtId="3" fontId="38" fillId="0" borderId="0" xfId="61" applyNumberFormat="1" applyFont="1" applyFill="1" applyProtection="1">
      <alignment/>
      <protection/>
    </xf>
    <xf numFmtId="3" fontId="38" fillId="0" borderId="0" xfId="61" applyNumberFormat="1" applyFont="1" applyFill="1" applyAlignment="1" applyProtection="1">
      <alignment horizontal="center"/>
      <protection/>
    </xf>
    <xf numFmtId="3" fontId="20" fillId="0" borderId="0" xfId="61" applyNumberFormat="1" applyFont="1" applyFill="1" applyAlignment="1" applyProtection="1">
      <alignment horizontal="center"/>
      <protection/>
    </xf>
    <xf numFmtId="0" fontId="38" fillId="0" borderId="0" xfId="61" applyFont="1" applyFill="1" applyProtection="1">
      <alignment/>
      <protection/>
    </xf>
    <xf numFmtId="0" fontId="38" fillId="0" borderId="0" xfId="61" applyFill="1" applyAlignment="1" applyProtection="1">
      <alignment horizontal="center"/>
      <protection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vertical="center"/>
      <protection/>
    </xf>
    <xf numFmtId="0" fontId="13" fillId="0" borderId="0" xfId="60" applyFont="1" applyFill="1" applyAlignment="1" applyProtection="1">
      <alignment horizontal="center" vertical="center"/>
      <protection/>
    </xf>
    <xf numFmtId="0" fontId="0" fillId="0" borderId="0" xfId="60" applyFill="1" applyAlignment="1" applyProtection="1">
      <alignment horizontal="center" vertical="center"/>
      <protection/>
    </xf>
    <xf numFmtId="49" fontId="14" fillId="0" borderId="21" xfId="60" applyNumberFormat="1" applyFont="1" applyFill="1" applyBorder="1" applyAlignment="1" applyProtection="1">
      <alignment horizontal="center" vertical="center" wrapText="1"/>
      <protection/>
    </xf>
    <xf numFmtId="49" fontId="14" fillId="0" borderId="34" xfId="60" applyNumberFormat="1" applyFont="1" applyFill="1" applyBorder="1" applyAlignment="1" applyProtection="1">
      <alignment horizontal="center" vertical="center"/>
      <protection/>
    </xf>
    <xf numFmtId="49" fontId="14" fillId="0" borderId="45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 vertical="center"/>
      <protection/>
    </xf>
    <xf numFmtId="175" fontId="16" fillId="0" borderId="12" xfId="60" applyNumberFormat="1" applyFont="1" applyFill="1" applyBorder="1" applyAlignment="1" applyProtection="1">
      <alignment horizontal="center" vertical="center"/>
      <protection/>
    </xf>
    <xf numFmtId="177" fontId="16" fillId="0" borderId="32" xfId="60" applyNumberFormat="1" applyFont="1" applyFill="1" applyBorder="1" applyAlignment="1" applyProtection="1">
      <alignment vertical="center"/>
      <protection locked="0"/>
    </xf>
    <xf numFmtId="177" fontId="16" fillId="0" borderId="30" xfId="60" applyNumberFormat="1" applyFont="1" applyFill="1" applyBorder="1" applyAlignment="1" applyProtection="1">
      <alignment vertical="center"/>
      <protection locked="0"/>
    </xf>
    <xf numFmtId="177" fontId="14" fillId="0" borderId="30" xfId="60" applyNumberFormat="1" applyFont="1" applyFill="1" applyBorder="1" applyAlignment="1" applyProtection="1">
      <alignment vertical="center"/>
      <protection/>
    </xf>
    <xf numFmtId="177" fontId="14" fillId="0" borderId="30" xfId="60" applyNumberFormat="1" applyFont="1" applyFill="1" applyBorder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center"/>
      <protection/>
    </xf>
    <xf numFmtId="0" fontId="14" fillId="0" borderId="21" xfId="60" applyFont="1" applyFill="1" applyBorder="1" applyAlignment="1" applyProtection="1">
      <alignment horizontal="left" vertical="center" wrapText="1"/>
      <protection/>
    </xf>
    <xf numFmtId="177" fontId="14" fillId="0" borderId="45" xfId="60" applyNumberFormat="1" applyFont="1" applyFill="1" applyBorder="1" applyAlignment="1" applyProtection="1">
      <alignment vertical="center"/>
      <protection/>
    </xf>
    <xf numFmtId="0" fontId="38" fillId="0" borderId="0" xfId="61" applyFont="1" applyFill="1" applyAlignment="1" applyProtection="1">
      <alignment/>
      <protection/>
    </xf>
    <xf numFmtId="0" fontId="38" fillId="0" borderId="0" xfId="61" applyFill="1">
      <alignment/>
      <protection/>
    </xf>
    <xf numFmtId="0" fontId="40" fillId="0" borderId="0" xfId="61" applyFont="1" applyFill="1" applyAlignment="1">
      <alignment horizontal="right"/>
      <protection/>
    </xf>
    <xf numFmtId="0" fontId="19" fillId="0" borderId="24" xfId="61" applyFont="1" applyFill="1" applyBorder="1" applyAlignment="1">
      <alignment horizontal="center" vertical="center"/>
      <protection/>
    </xf>
    <xf numFmtId="0" fontId="19" fillId="0" borderId="25" xfId="61" applyFont="1" applyFill="1" applyBorder="1" applyAlignment="1">
      <alignment horizontal="center" vertical="center" wrapText="1"/>
      <protection/>
    </xf>
    <xf numFmtId="0" fontId="19" fillId="0" borderId="36" xfId="61" applyFont="1" applyFill="1" applyBorder="1" applyAlignment="1">
      <alignment horizontal="center" vertical="center" wrapText="1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19" fillId="0" borderId="23" xfId="61" applyFont="1" applyFill="1" applyBorder="1" applyAlignment="1">
      <alignment horizontal="center" vertical="center" wrapText="1"/>
      <protection/>
    </xf>
    <xf numFmtId="0" fontId="19" fillId="0" borderId="26" xfId="61" applyFont="1" applyFill="1" applyBorder="1" applyAlignment="1">
      <alignment horizontal="center" vertical="center" wrapText="1"/>
      <protection/>
    </xf>
    <xf numFmtId="0" fontId="20" fillId="0" borderId="17" xfId="61" applyFont="1" applyFill="1" applyBorder="1" applyProtection="1">
      <alignment/>
      <protection locked="0"/>
    </xf>
    <xf numFmtId="0" fontId="20" fillId="0" borderId="12" xfId="61" applyFont="1" applyFill="1" applyBorder="1" applyAlignment="1">
      <alignment horizontal="right" indent="1"/>
      <protection/>
    </xf>
    <xf numFmtId="3" fontId="20" fillId="0" borderId="12" xfId="61" applyNumberFormat="1" applyFont="1" applyFill="1" applyBorder="1" applyProtection="1">
      <alignment/>
      <protection locked="0"/>
    </xf>
    <xf numFmtId="3" fontId="20" fillId="0" borderId="32" xfId="61" applyNumberFormat="1" applyFont="1" applyFill="1" applyBorder="1" applyProtection="1">
      <alignment/>
      <protection locked="0"/>
    </xf>
    <xf numFmtId="0" fontId="20" fillId="0" borderId="11" xfId="61" applyFont="1" applyFill="1" applyBorder="1" applyAlignment="1">
      <alignment horizontal="right" indent="1"/>
      <protection/>
    </xf>
    <xf numFmtId="3" fontId="20" fillId="0" borderId="11" xfId="61" applyNumberFormat="1" applyFont="1" applyFill="1" applyBorder="1" applyProtection="1">
      <alignment/>
      <protection locked="0"/>
    </xf>
    <xf numFmtId="3" fontId="20" fillId="0" borderId="30" xfId="61" applyNumberFormat="1" applyFont="1" applyFill="1" applyBorder="1" applyProtection="1">
      <alignment/>
      <protection locked="0"/>
    </xf>
    <xf numFmtId="0" fontId="20" fillId="0" borderId="19" xfId="61" applyFont="1" applyFill="1" applyBorder="1" applyProtection="1">
      <alignment/>
      <protection locked="0"/>
    </xf>
    <xf numFmtId="0" fontId="20" fillId="0" borderId="15" xfId="61" applyFont="1" applyFill="1" applyBorder="1" applyAlignment="1">
      <alignment horizontal="right" indent="1"/>
      <protection/>
    </xf>
    <xf numFmtId="3" fontId="20" fillId="0" borderId="15" xfId="61" applyNumberFormat="1" applyFont="1" applyFill="1" applyBorder="1" applyProtection="1">
      <alignment/>
      <protection locked="0"/>
    </xf>
    <xf numFmtId="3" fontId="20" fillId="0" borderId="31" xfId="61" applyNumberFormat="1" applyFont="1" applyFill="1" applyBorder="1" applyProtection="1">
      <alignment/>
      <protection locked="0"/>
    </xf>
    <xf numFmtId="0" fontId="21" fillId="0" borderId="22" xfId="61" applyFont="1" applyFill="1" applyBorder="1" applyProtection="1">
      <alignment/>
      <protection locked="0"/>
    </xf>
    <xf numFmtId="0" fontId="20" fillId="0" borderId="23" xfId="61" applyFont="1" applyFill="1" applyBorder="1" applyAlignment="1">
      <alignment horizontal="right" indent="1"/>
      <protection/>
    </xf>
    <xf numFmtId="3" fontId="20" fillId="0" borderId="23" xfId="61" applyNumberFormat="1" applyFont="1" applyFill="1" applyBorder="1" applyProtection="1">
      <alignment/>
      <protection locked="0"/>
    </xf>
    <xf numFmtId="177" fontId="14" fillId="0" borderId="26" xfId="60" applyNumberFormat="1" applyFont="1" applyFill="1" applyBorder="1" applyAlignment="1" applyProtection="1">
      <alignment vertical="center"/>
      <protection/>
    </xf>
    <xf numFmtId="0" fontId="20" fillId="0" borderId="18" xfId="61" applyFont="1" applyFill="1" applyBorder="1" applyProtection="1">
      <alignment/>
      <protection locked="0"/>
    </xf>
    <xf numFmtId="3" fontId="20" fillId="0" borderId="94" xfId="61" applyNumberFormat="1" applyFont="1" applyFill="1" applyBorder="1">
      <alignment/>
      <protection/>
    </xf>
    <xf numFmtId="0" fontId="48" fillId="0" borderId="0" xfId="61" applyFont="1" applyFill="1">
      <alignment/>
      <protection/>
    </xf>
    <xf numFmtId="0" fontId="42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38" fillId="0" borderId="0" xfId="61" applyFont="1" applyFill="1">
      <alignment/>
      <protection/>
    </xf>
    <xf numFmtId="3" fontId="38" fillId="0" borderId="0" xfId="61" applyNumberFormat="1" applyFont="1" applyFill="1" applyAlignment="1">
      <alignment horizontal="center"/>
      <protection/>
    </xf>
    <xf numFmtId="0" fontId="38" fillId="0" borderId="0" xfId="61" applyFont="1" applyFill="1" applyAlignment="1">
      <alignment/>
      <protection/>
    </xf>
    <xf numFmtId="0" fontId="4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1" fillId="0" borderId="22" xfId="0" applyFont="1" applyBorder="1" applyAlignment="1" applyProtection="1">
      <alignment horizontal="center" vertical="center" wrapText="1"/>
      <protection/>
    </xf>
    <xf numFmtId="0" fontId="50" fillId="0" borderId="23" xfId="0" applyFont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top" wrapText="1"/>
      <protection/>
    </xf>
    <xf numFmtId="0" fontId="52" fillId="0" borderId="12" xfId="0" applyFont="1" applyBorder="1" applyAlignment="1" applyProtection="1">
      <alignment horizontal="left" vertical="top" wrapText="1"/>
      <protection locked="0"/>
    </xf>
    <xf numFmtId="9" fontId="52" fillId="0" borderId="12" xfId="68" applyFont="1" applyBorder="1" applyAlignment="1" applyProtection="1">
      <alignment horizontal="center" vertical="center" wrapText="1"/>
      <protection locked="0"/>
    </xf>
    <xf numFmtId="168" fontId="52" fillId="0" borderId="12" xfId="40" applyNumberFormat="1" applyFont="1" applyBorder="1" applyAlignment="1" applyProtection="1">
      <alignment horizontal="center" vertical="center" wrapText="1"/>
      <protection locked="0"/>
    </xf>
    <xf numFmtId="168" fontId="52" fillId="0" borderId="32" xfId="40" applyNumberFormat="1" applyFont="1" applyBorder="1" applyAlignment="1" applyProtection="1">
      <alignment horizontal="center" vertical="top" wrapText="1"/>
      <protection locked="0"/>
    </xf>
    <xf numFmtId="0" fontId="50" fillId="0" borderId="17" xfId="0" applyFont="1" applyBorder="1" applyAlignment="1" applyProtection="1">
      <alignment horizontal="center" vertical="top" wrapText="1"/>
      <protection/>
    </xf>
    <xf numFmtId="0" fontId="52" fillId="0" borderId="11" xfId="0" applyFont="1" applyBorder="1" applyAlignment="1" applyProtection="1">
      <alignment horizontal="left" vertical="top" wrapText="1"/>
      <protection locked="0"/>
    </xf>
    <xf numFmtId="9" fontId="52" fillId="0" borderId="11" xfId="68" applyFont="1" applyBorder="1" applyAlignment="1" applyProtection="1">
      <alignment horizontal="center" vertical="center" wrapText="1"/>
      <protection locked="0"/>
    </xf>
    <xf numFmtId="168" fontId="52" fillId="0" borderId="11" xfId="40" applyNumberFormat="1" applyFont="1" applyBorder="1" applyAlignment="1" applyProtection="1">
      <alignment horizontal="center" vertical="center" wrapText="1"/>
      <protection locked="0"/>
    </xf>
    <xf numFmtId="168" fontId="52" fillId="0" borderId="30" xfId="40" applyNumberFormat="1" applyFont="1" applyBorder="1" applyAlignment="1" applyProtection="1">
      <alignment horizontal="center" vertical="top" wrapText="1"/>
      <protection locked="0"/>
    </xf>
    <xf numFmtId="0" fontId="50" fillId="0" borderId="19" xfId="0" applyFont="1" applyBorder="1" applyAlignment="1" applyProtection="1">
      <alignment horizontal="center" vertical="top" wrapText="1"/>
      <protection/>
    </xf>
    <xf numFmtId="0" fontId="52" fillId="0" borderId="15" xfId="0" applyFont="1" applyBorder="1" applyAlignment="1" applyProtection="1">
      <alignment horizontal="left" vertical="top" wrapText="1"/>
      <protection locked="0"/>
    </xf>
    <xf numFmtId="9" fontId="52" fillId="0" borderId="15" xfId="68" applyFont="1" applyBorder="1" applyAlignment="1" applyProtection="1">
      <alignment horizontal="center" vertical="center" wrapText="1"/>
      <protection locked="0"/>
    </xf>
    <xf numFmtId="168" fontId="52" fillId="0" borderId="15" xfId="40" applyNumberFormat="1" applyFont="1" applyBorder="1" applyAlignment="1" applyProtection="1">
      <alignment horizontal="center" vertical="center" wrapText="1"/>
      <protection locked="0"/>
    </xf>
    <xf numFmtId="168" fontId="52" fillId="0" borderId="31" xfId="40" applyNumberFormat="1" applyFont="1" applyBorder="1" applyAlignment="1" applyProtection="1">
      <alignment horizontal="center" vertical="top" wrapText="1"/>
      <protection locked="0"/>
    </xf>
    <xf numFmtId="0" fontId="50" fillId="36" borderId="23" xfId="0" applyFont="1" applyFill="1" applyBorder="1" applyAlignment="1" applyProtection="1">
      <alignment horizontal="center" vertical="top" wrapText="1"/>
      <protection/>
    </xf>
    <xf numFmtId="168" fontId="52" fillId="0" borderId="23" xfId="40" applyNumberFormat="1" applyFont="1" applyBorder="1" applyAlignment="1" applyProtection="1">
      <alignment horizontal="center" vertical="center" wrapText="1"/>
      <protection/>
    </xf>
    <xf numFmtId="168" fontId="52" fillId="0" borderId="26" xfId="4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54" fillId="0" borderId="0" xfId="0" applyFont="1" applyAlignment="1">
      <alignment horizontal="right"/>
    </xf>
    <xf numFmtId="0" fontId="20" fillId="0" borderId="11" xfId="0" applyNumberFormat="1" applyFont="1" applyBorder="1" applyAlignment="1" applyProtection="1">
      <alignment horizontal="left" wrapText="1" indent="1"/>
      <protection/>
    </xf>
    <xf numFmtId="3" fontId="37" fillId="0" borderId="30" xfId="0" applyNumberFormat="1" applyFont="1" applyBorder="1" applyAlignment="1">
      <alignment vertical="center"/>
    </xf>
    <xf numFmtId="3" fontId="36" fillId="0" borderId="30" xfId="0" applyNumberFormat="1" applyFont="1" applyBorder="1" applyAlignment="1">
      <alignment vertical="center"/>
    </xf>
    <xf numFmtId="3" fontId="16" fillId="0" borderId="30" xfId="0" applyNumberFormat="1" applyFont="1" applyFill="1" applyBorder="1" applyAlignment="1" applyProtection="1">
      <alignment vertical="center" wrapText="1"/>
      <protection/>
    </xf>
    <xf numFmtId="3" fontId="16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95" xfId="0" applyNumberFormat="1" applyFont="1" applyFill="1" applyBorder="1" applyAlignment="1" applyProtection="1">
      <alignment vertical="center" wrapText="1"/>
      <protection locked="0"/>
    </xf>
    <xf numFmtId="3" fontId="13" fillId="0" borderId="30" xfId="0" applyNumberFormat="1" applyFont="1" applyFill="1" applyBorder="1" applyAlignment="1" applyProtection="1">
      <alignment vertical="center" wrapText="1"/>
      <protection/>
    </xf>
    <xf numFmtId="3" fontId="13" fillId="0" borderId="32" xfId="0" applyNumberFormat="1" applyFont="1" applyFill="1" applyBorder="1" applyAlignment="1" applyProtection="1">
      <alignment vertical="center" wrapText="1"/>
      <protection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2" fillId="0" borderId="11" xfId="0" applyFont="1" applyBorder="1" applyAlignment="1">
      <alignment/>
    </xf>
    <xf numFmtId="3" fontId="32" fillId="0" borderId="11" xfId="0" applyNumberFormat="1" applyFont="1" applyBorder="1" applyAlignment="1">
      <alignment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>
      <alignment/>
    </xf>
    <xf numFmtId="0" fontId="32" fillId="0" borderId="11" xfId="0" applyFont="1" applyBorder="1" applyAlignment="1">
      <alignment horizontal="right"/>
    </xf>
    <xf numFmtId="3" fontId="53" fillId="0" borderId="11" xfId="0" applyNumberFormat="1" applyFont="1" applyBorder="1" applyAlignment="1">
      <alignment/>
    </xf>
    <xf numFmtId="3" fontId="55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14" fillId="0" borderId="0" xfId="59" applyFont="1" applyFill="1" applyBorder="1" applyAlignment="1" applyProtection="1">
      <alignment horizontal="left" vertical="center" wrapTex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166" fontId="14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0" fontId="14" fillId="0" borderId="33" xfId="59" applyFont="1" applyFill="1" applyBorder="1" applyAlignment="1" applyProtection="1">
      <alignment horizontal="left" vertical="center" wrapText="1" indent="1"/>
      <protection/>
    </xf>
    <xf numFmtId="0" fontId="14" fillId="0" borderId="33" xfId="59" applyFont="1" applyFill="1" applyBorder="1" applyAlignment="1" applyProtection="1">
      <alignment horizontal="left" vertical="center" wrapText="1"/>
      <protection/>
    </xf>
    <xf numFmtId="166" fontId="14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48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51" xfId="59" applyFont="1" applyFill="1" applyBorder="1" applyProtection="1">
      <alignment/>
      <protection/>
    </xf>
    <xf numFmtId="0" fontId="14" fillId="0" borderId="21" xfId="59" applyFont="1" applyFill="1" applyBorder="1" applyAlignment="1" applyProtection="1">
      <alignment horizontal="left" vertical="center" wrapText="1"/>
      <protection/>
    </xf>
    <xf numFmtId="0" fontId="14" fillId="0" borderId="34" xfId="59" applyFont="1" applyFill="1" applyBorder="1" applyAlignment="1" applyProtection="1">
      <alignment horizontal="left" vertical="center" wrapText="1" indent="1"/>
      <protection/>
    </xf>
    <xf numFmtId="166" fontId="14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/>
      <protection/>
    </xf>
    <xf numFmtId="0" fontId="6" fillId="0" borderId="0" xfId="59" applyFont="1" applyFill="1" applyAlignment="1" applyProtection="1">
      <alignment/>
      <protection/>
    </xf>
    <xf numFmtId="166" fontId="16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55" xfId="0" applyNumberFormat="1" applyFill="1" applyBorder="1" applyAlignment="1">
      <alignment vertical="center" wrapText="1"/>
    </xf>
    <xf numFmtId="166" fontId="0" fillId="0" borderId="17" xfId="0" applyNumberFormat="1" applyFill="1" applyBorder="1" applyAlignment="1">
      <alignment horizontal="left" vertical="center" wrapText="1"/>
    </xf>
    <xf numFmtId="166" fontId="0" fillId="0" borderId="17" xfId="0" applyNumberFormat="1" applyFill="1" applyBorder="1" applyAlignment="1" applyProtection="1">
      <alignment horizontal="left" vertical="center" wrapText="1"/>
      <protection locked="0"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/>
    </xf>
    <xf numFmtId="0" fontId="20" fillId="0" borderId="11" xfId="0" applyFont="1" applyBorder="1" applyAlignment="1" applyProtection="1">
      <alignment horizontal="left" wrapText="1"/>
      <protection/>
    </xf>
    <xf numFmtId="3" fontId="13" fillId="0" borderId="46" xfId="0" applyNumberFormat="1" applyFont="1" applyFill="1" applyBorder="1" applyAlignment="1" applyProtection="1">
      <alignment vertical="center" wrapText="1"/>
      <protection locked="0"/>
    </xf>
    <xf numFmtId="3" fontId="13" fillId="0" borderId="50" xfId="0" applyNumberFormat="1" applyFont="1" applyFill="1" applyBorder="1" applyAlignment="1" applyProtection="1">
      <alignment vertical="center" wrapText="1"/>
      <protection locked="0"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>
      <alignment horizontal="left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3" fontId="38" fillId="0" borderId="0" xfId="61" applyNumberFormat="1" applyFill="1" applyAlignment="1" applyProtection="1">
      <alignment horizontal="center"/>
      <protection/>
    </xf>
    <xf numFmtId="3" fontId="38" fillId="0" borderId="0" xfId="61" applyNumberFormat="1" applyFill="1" applyProtection="1">
      <alignment/>
      <protection/>
    </xf>
    <xf numFmtId="3" fontId="38" fillId="0" borderId="0" xfId="61" applyNumberFormat="1" applyFill="1" applyAlignment="1" applyProtection="1">
      <alignment horizontal="center" vertical="center"/>
      <protection/>
    </xf>
    <xf numFmtId="3" fontId="38" fillId="0" borderId="0" xfId="61" applyNumberFormat="1" applyFill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horizontal="right" vertical="center" wrapText="1"/>
      <protection locked="0"/>
    </xf>
    <xf numFmtId="176" fontId="21" fillId="0" borderId="30" xfId="61" applyNumberFormat="1" applyFont="1" applyFill="1" applyBorder="1" applyAlignment="1" applyProtection="1">
      <alignment horizontal="right"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 wrapText="1"/>
      <protection locked="0"/>
    </xf>
    <xf numFmtId="3" fontId="14" fillId="0" borderId="2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7" fillId="0" borderId="11" xfId="0" applyFont="1" applyBorder="1" applyAlignment="1">
      <alignment horizontal="left" vertical="center" indent="5"/>
    </xf>
    <xf numFmtId="0" fontId="0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 indent="1"/>
      <protection locked="0"/>
    </xf>
    <xf numFmtId="179" fontId="7" fillId="0" borderId="11" xfId="0" applyNumberFormat="1" applyFont="1" applyBorder="1" applyAlignment="1">
      <alignment horizontal="right" vertical="center"/>
    </xf>
    <xf numFmtId="179" fontId="1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vertical="center"/>
    </xf>
    <xf numFmtId="166" fontId="15" fillId="0" borderId="33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5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25" fillId="0" borderId="33" xfId="59" applyNumberFormat="1" applyFont="1" applyFill="1" applyBorder="1" applyAlignment="1" applyProtection="1">
      <alignment horizontal="center"/>
      <protection/>
    </xf>
    <xf numFmtId="166" fontId="7" fillId="0" borderId="97" xfId="0" applyNumberFormat="1" applyFont="1" applyFill="1" applyBorder="1" applyAlignment="1" applyProtection="1">
      <alignment horizontal="center" vertical="center" wrapText="1"/>
      <protection/>
    </xf>
    <xf numFmtId="166" fontId="7" fillId="0" borderId="98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8" fillId="0" borderId="99" xfId="0" applyNumberFormat="1" applyFont="1" applyFill="1" applyBorder="1" applyAlignment="1" applyProtection="1">
      <alignment horizontal="center" vertical="center" wrapText="1"/>
      <protection/>
    </xf>
    <xf numFmtId="166" fontId="7" fillId="0" borderId="95" xfId="0" applyNumberFormat="1" applyFont="1" applyFill="1" applyBorder="1" applyAlignment="1" applyProtection="1">
      <alignment horizontal="center" vertical="center" wrapText="1"/>
      <protection/>
    </xf>
    <xf numFmtId="166" fontId="7" fillId="0" borderId="10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99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7" fillId="0" borderId="39" xfId="0" applyFont="1" applyFill="1" applyBorder="1" applyAlignment="1" applyProtection="1">
      <alignment horizontal="left" indent="1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101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102" xfId="0" applyFont="1" applyFill="1" applyBorder="1" applyAlignment="1" applyProtection="1">
      <alignment horizontal="center"/>
      <protection/>
    </xf>
    <xf numFmtId="0" fontId="16" fillId="0" borderId="56" xfId="0" applyFont="1" applyFill="1" applyBorder="1" applyAlignment="1" applyProtection="1">
      <alignment horizontal="left" indent="1"/>
      <protection locked="0"/>
    </xf>
    <xf numFmtId="0" fontId="16" fillId="0" borderId="91" xfId="0" applyFont="1" applyFill="1" applyBorder="1" applyAlignment="1" applyProtection="1">
      <alignment horizontal="left" indent="1"/>
      <protection locked="0"/>
    </xf>
    <xf numFmtId="0" fontId="16" fillId="0" borderId="103" xfId="0" applyFont="1" applyFill="1" applyBorder="1" applyAlignment="1" applyProtection="1">
      <alignment horizontal="left" indent="1"/>
      <protection locked="0"/>
    </xf>
    <xf numFmtId="0" fontId="16" fillId="0" borderId="37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10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4" fillId="0" borderId="33" xfId="0" applyFont="1" applyBorder="1" applyAlignment="1" applyProtection="1">
      <alignment horizontal="right" vertical="top"/>
      <protection locked="0"/>
    </xf>
    <xf numFmtId="0" fontId="24" fillId="0" borderId="105" xfId="0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8" fillId="0" borderId="51" xfId="0" applyNumberFormat="1" applyFont="1" applyFill="1" applyBorder="1" applyAlignment="1" applyProtection="1">
      <alignment horizontal="center" textRotation="180" wrapText="1"/>
      <protection/>
    </xf>
    <xf numFmtId="166" fontId="7" fillId="0" borderId="39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97" xfId="0" applyNumberFormat="1" applyFont="1" applyFill="1" applyBorder="1" applyAlignment="1" applyProtection="1">
      <alignment horizontal="center" vertical="center" wrapText="1"/>
      <protection/>
    </xf>
    <xf numFmtId="166" fontId="7" fillId="0" borderId="98" xfId="0" applyNumberFormat="1" applyFont="1" applyFill="1" applyBorder="1" applyAlignment="1" applyProtection="1">
      <alignment horizontal="center" vertical="center" wrapText="1"/>
      <protection/>
    </xf>
    <xf numFmtId="166" fontId="7" fillId="0" borderId="97" xfId="0" applyNumberFormat="1" applyFont="1" applyFill="1" applyBorder="1" applyAlignment="1" applyProtection="1">
      <alignment horizontal="center" vertical="center"/>
      <protection/>
    </xf>
    <xf numFmtId="166" fontId="7" fillId="0" borderId="98" xfId="0" applyNumberFormat="1" applyFont="1" applyFill="1" applyBorder="1" applyAlignment="1" applyProtection="1">
      <alignment horizontal="center" vertical="center"/>
      <protection/>
    </xf>
    <xf numFmtId="166" fontId="7" fillId="0" borderId="56" xfId="0" applyNumberFormat="1" applyFont="1" applyFill="1" applyBorder="1" applyAlignment="1" applyProtection="1">
      <alignment horizontal="center" vertical="center"/>
      <protection/>
    </xf>
    <xf numFmtId="166" fontId="7" fillId="0" borderId="91" xfId="0" applyNumberFormat="1" applyFont="1" applyFill="1" applyBorder="1" applyAlignment="1" applyProtection="1">
      <alignment horizontal="center" vertical="center"/>
      <protection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shrinkToFit="1"/>
    </xf>
    <xf numFmtId="0" fontId="6" fillId="0" borderId="0" xfId="0" applyFont="1" applyAlignment="1">
      <alignment horizontal="center" wrapText="1"/>
    </xf>
    <xf numFmtId="166" fontId="7" fillId="0" borderId="97" xfId="0" applyNumberFormat="1" applyFont="1" applyBorder="1" applyAlignment="1">
      <alignment horizontal="center" vertical="center" wrapText="1"/>
    </xf>
    <xf numFmtId="166" fontId="7" fillId="0" borderId="98" xfId="0" applyNumberFormat="1" applyFont="1" applyBorder="1" applyAlignment="1">
      <alignment horizontal="center" vertical="center" wrapText="1"/>
    </xf>
    <xf numFmtId="166" fontId="7" fillId="0" borderId="97" xfId="0" applyNumberFormat="1" applyFont="1" applyBorder="1" applyAlignment="1">
      <alignment horizontal="center" vertical="center"/>
    </xf>
    <xf numFmtId="166" fontId="7" fillId="0" borderId="98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66" fontId="9" fillId="0" borderId="0" xfId="0" applyNumberFormat="1" applyFont="1" applyFill="1" applyAlignment="1">
      <alignment horizontal="center" textRotation="180" wrapText="1"/>
    </xf>
    <xf numFmtId="166" fontId="9" fillId="0" borderId="0" xfId="0" applyNumberFormat="1" applyFont="1" applyFill="1" applyAlignment="1">
      <alignment horizontal="center" textRotation="180" wrapText="1"/>
    </xf>
    <xf numFmtId="166" fontId="7" fillId="0" borderId="97" xfId="0" applyNumberFormat="1" applyFont="1" applyFill="1" applyBorder="1" applyAlignment="1">
      <alignment horizontal="center" vertical="center" wrapText="1"/>
    </xf>
    <xf numFmtId="166" fontId="7" fillId="0" borderId="98" xfId="0" applyNumberFormat="1" applyFont="1" applyFill="1" applyBorder="1" applyAlignment="1">
      <alignment horizontal="center" vertical="center" wrapText="1"/>
    </xf>
    <xf numFmtId="166" fontId="7" fillId="0" borderId="97" xfId="0" applyNumberFormat="1" applyFont="1" applyFill="1" applyBorder="1" applyAlignment="1">
      <alignment horizontal="center" vertical="center"/>
    </xf>
    <xf numFmtId="166" fontId="7" fillId="0" borderId="98" xfId="0" applyNumberFormat="1" applyFont="1" applyFill="1" applyBorder="1" applyAlignment="1">
      <alignment horizontal="center" vertical="center"/>
    </xf>
    <xf numFmtId="166" fontId="7" fillId="0" borderId="101" xfId="0" applyNumberFormat="1" applyFont="1" applyFill="1" applyBorder="1" applyAlignment="1">
      <alignment horizontal="center" vertical="center" wrapText="1"/>
    </xf>
    <xf numFmtId="166" fontId="7" fillId="0" borderId="106" xfId="0" applyNumberFormat="1" applyFont="1" applyFill="1" applyBorder="1" applyAlignment="1">
      <alignment horizontal="center" vertical="center" wrapText="1"/>
    </xf>
    <xf numFmtId="166" fontId="7" fillId="0" borderId="92" xfId="0" applyNumberFormat="1" applyFont="1" applyFill="1" applyBorder="1" applyAlignment="1">
      <alignment horizontal="center" vertical="center" wrapText="1"/>
    </xf>
    <xf numFmtId="166" fontId="7" fillId="0" borderId="103" xfId="0" applyNumberFormat="1" applyFont="1" applyFill="1" applyBorder="1" applyAlignment="1">
      <alignment horizontal="center" vertical="center" wrapText="1"/>
    </xf>
    <xf numFmtId="166" fontId="7" fillId="0" borderId="107" xfId="0" applyNumberFormat="1" applyFont="1" applyFill="1" applyBorder="1" applyAlignment="1">
      <alignment horizontal="center" vertical="center" wrapText="1"/>
    </xf>
    <xf numFmtId="166" fontId="7" fillId="0" borderId="57" xfId="0" applyNumberFormat="1" applyFont="1" applyFill="1" applyBorder="1" applyAlignment="1">
      <alignment horizontal="center" vertical="center" wrapText="1"/>
    </xf>
    <xf numFmtId="166" fontId="10" fillId="0" borderId="33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 applyProtection="1">
      <alignment horizontal="left" vertical="center"/>
      <protection/>
    </xf>
    <xf numFmtId="0" fontId="14" fillId="0" borderId="41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33" xfId="0" applyFont="1" applyFill="1" applyBorder="1" applyAlignment="1">
      <alignment horizontal="right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left" vertical="center" wrapText="1"/>
    </xf>
    <xf numFmtId="0" fontId="7" fillId="0" borderId="99" xfId="0" applyFont="1" applyFill="1" applyBorder="1" applyAlignment="1">
      <alignment horizontal="left" vertical="center" wrapText="1"/>
    </xf>
    <xf numFmtId="0" fontId="7" fillId="0" borderId="107" xfId="0" applyFont="1" applyFill="1" applyBorder="1" applyAlignment="1">
      <alignment horizontal="left" vertical="center" wrapText="1"/>
    </xf>
    <xf numFmtId="0" fontId="7" fillId="0" borderId="101" xfId="0" applyFont="1" applyFill="1" applyBorder="1" applyAlignment="1" applyProtection="1">
      <alignment horizontal="left" vertical="center" wrapText="1"/>
      <protection/>
    </xf>
    <xf numFmtId="0" fontId="7" fillId="0" borderId="99" xfId="0" applyFont="1" applyFill="1" applyBorder="1" applyAlignment="1" applyProtection="1">
      <alignment horizontal="left" vertical="center" wrapText="1"/>
      <protection/>
    </xf>
    <xf numFmtId="0" fontId="7" fillId="0" borderId="107" xfId="0" applyFont="1" applyFill="1" applyBorder="1" applyAlignment="1" applyProtection="1">
      <alignment horizontal="left" vertical="center" wrapText="1"/>
      <protection/>
    </xf>
    <xf numFmtId="0" fontId="44" fillId="0" borderId="13" xfId="61" applyFont="1" applyFill="1" applyBorder="1" applyAlignment="1" applyProtection="1">
      <alignment horizontal="center" vertical="center" wrapText="1"/>
      <protection/>
    </xf>
    <xf numFmtId="0" fontId="44" fillId="0" borderId="11" xfId="61" applyFont="1" applyFill="1" applyBorder="1" applyAlignment="1" applyProtection="1">
      <alignment horizontal="center" vertical="center" wrapText="1"/>
      <protection/>
    </xf>
    <xf numFmtId="0" fontId="41" fillId="0" borderId="0" xfId="61" applyFont="1" applyFill="1" applyAlignment="1" applyProtection="1">
      <alignment horizontal="center" vertical="center" wrapText="1"/>
      <protection/>
    </xf>
    <xf numFmtId="0" fontId="41" fillId="0" borderId="0" xfId="61" applyFont="1" applyFill="1" applyAlignment="1" applyProtection="1">
      <alignment horizontal="center" vertical="center"/>
      <protection/>
    </xf>
    <xf numFmtId="0" fontId="44" fillId="0" borderId="36" xfId="61" applyFont="1" applyFill="1" applyBorder="1" applyAlignment="1" applyProtection="1">
      <alignment horizontal="center" vertical="center" wrapText="1"/>
      <protection/>
    </xf>
    <xf numFmtId="0" fontId="44" fillId="0" borderId="32" xfId="61" applyFont="1" applyFill="1" applyBorder="1" applyAlignment="1" applyProtection="1">
      <alignment horizontal="center" vertical="center" wrapText="1"/>
      <protection/>
    </xf>
    <xf numFmtId="0" fontId="44" fillId="0" borderId="11" xfId="61" applyFont="1" applyFill="1" applyBorder="1" applyAlignment="1" applyProtection="1">
      <alignment horizontal="center" wrapText="1"/>
      <protection/>
    </xf>
    <xf numFmtId="0" fontId="44" fillId="0" borderId="30" xfId="61" applyFont="1" applyFill="1" applyBorder="1" applyAlignment="1" applyProtection="1">
      <alignment horizontal="center" wrapText="1"/>
      <protection/>
    </xf>
    <xf numFmtId="0" fontId="38" fillId="0" borderId="0" xfId="61" applyFont="1" applyFill="1" applyAlignment="1" applyProtection="1">
      <alignment horizontal="left"/>
      <protection/>
    </xf>
    <xf numFmtId="0" fontId="40" fillId="0" borderId="0" xfId="61" applyFont="1" applyFill="1" applyAlignment="1" applyProtection="1">
      <alignment horizontal="right"/>
      <protection/>
    </xf>
    <xf numFmtId="0" fontId="38" fillId="0" borderId="0" xfId="61" applyFill="1" applyAlignment="1" applyProtection="1">
      <alignment horizontal="right"/>
      <protection/>
    </xf>
    <xf numFmtId="0" fontId="42" fillId="0" borderId="0" xfId="61" applyFont="1" applyFill="1" applyBorder="1" applyAlignment="1" applyProtection="1">
      <alignment horizontal="right"/>
      <protection/>
    </xf>
    <xf numFmtId="0" fontId="43" fillId="0" borderId="24" xfId="61" applyFont="1" applyFill="1" applyBorder="1" applyAlignment="1" applyProtection="1">
      <alignment horizontal="center" vertical="center" wrapText="1"/>
      <protection/>
    </xf>
    <xf numFmtId="0" fontId="43" fillId="0" borderId="16" xfId="61" applyFont="1" applyFill="1" applyBorder="1" applyAlignment="1" applyProtection="1">
      <alignment horizontal="center" vertical="center" wrapText="1"/>
      <protection/>
    </xf>
    <xf numFmtId="0" fontId="43" fillId="0" borderId="18" xfId="61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textRotation="90"/>
      <protection/>
    </xf>
    <xf numFmtId="0" fontId="15" fillId="0" borderId="10" xfId="60" applyFont="1" applyFill="1" applyBorder="1" applyAlignment="1" applyProtection="1">
      <alignment horizontal="center" vertical="center" textRotation="90"/>
      <protection/>
    </xf>
    <xf numFmtId="0" fontId="15" fillId="0" borderId="12" xfId="60" applyFont="1" applyFill="1" applyBorder="1" applyAlignment="1" applyProtection="1">
      <alignment horizontal="center" vertical="center" textRotation="90"/>
      <protection/>
    </xf>
    <xf numFmtId="0" fontId="47" fillId="0" borderId="0" xfId="60" applyFont="1" applyFill="1" applyAlignment="1" applyProtection="1">
      <alignment horizontal="right" vertical="center"/>
      <protection/>
    </xf>
    <xf numFmtId="0" fontId="13" fillId="0" borderId="0" xfId="60" applyFont="1" applyFill="1" applyAlignment="1" applyProtection="1">
      <alignment horizontal="right" vertical="center"/>
      <protection/>
    </xf>
    <xf numFmtId="0" fontId="3" fillId="0" borderId="0" xfId="60" applyFont="1" applyFill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horizontal="center" vertical="center" wrapText="1"/>
      <protection/>
    </xf>
    <xf numFmtId="0" fontId="47" fillId="0" borderId="33" xfId="60" applyFont="1" applyFill="1" applyBorder="1" applyAlignment="1" applyProtection="1">
      <alignment horizontal="right" vertical="center"/>
      <protection/>
    </xf>
    <xf numFmtId="0" fontId="38" fillId="0" borderId="0" xfId="61" applyFont="1" applyFill="1" applyAlignment="1" applyProtection="1">
      <alignment horizont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5" fillId="0" borderId="36" xfId="60" applyFont="1" applyFill="1" applyBorder="1" applyAlignment="1" applyProtection="1">
      <alignment horizontal="center" vertical="center" wrapText="1"/>
      <protection/>
    </xf>
    <xf numFmtId="0" fontId="5" fillId="0" borderId="32" xfId="60" applyFont="1" applyFill="1" applyBorder="1" applyAlignment="1" applyProtection="1">
      <alignment horizontal="center" vertical="center" wrapText="1"/>
      <protection/>
    </xf>
    <xf numFmtId="3" fontId="38" fillId="0" borderId="0" xfId="61" applyNumberFormat="1" applyFont="1" applyFill="1" applyAlignment="1">
      <alignment horizontal="center"/>
      <protection/>
    </xf>
    <xf numFmtId="0" fontId="40" fillId="0" borderId="0" xfId="61" applyFont="1" applyFill="1" applyAlignment="1">
      <alignment horizontal="right"/>
      <protection/>
    </xf>
    <xf numFmtId="0" fontId="41" fillId="0" borderId="0" xfId="61" applyFont="1" applyFill="1" applyAlignment="1">
      <alignment horizontal="center" vertical="center" wrapText="1"/>
      <protection/>
    </xf>
    <xf numFmtId="0" fontId="41" fillId="0" borderId="0" xfId="61" applyFont="1" applyFill="1" applyAlignment="1">
      <alignment horizontal="center" vertical="center"/>
      <protection/>
    </xf>
    <xf numFmtId="0" fontId="19" fillId="0" borderId="39" xfId="61" applyFont="1" applyFill="1" applyBorder="1" applyAlignment="1">
      <alignment horizontal="left"/>
      <protection/>
    </xf>
    <xf numFmtId="0" fontId="19" fillId="0" borderId="41" xfId="61" applyFont="1" applyFill="1" applyBorder="1" applyAlignment="1">
      <alignment horizontal="left"/>
      <protection/>
    </xf>
    <xf numFmtId="0" fontId="8" fillId="0" borderId="0" xfId="0" applyFont="1" applyAlignment="1" applyProtection="1">
      <alignment horizontal="center" textRotation="180"/>
      <protection/>
    </xf>
    <xf numFmtId="0" fontId="56" fillId="0" borderId="0" xfId="0" applyFont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wrapText="1"/>
      <protection/>
    </xf>
    <xf numFmtId="0" fontId="50" fillId="0" borderId="23" xfId="0" applyFont="1" applyBorder="1" applyAlignment="1" applyProtection="1">
      <alignment wrapText="1"/>
      <protection/>
    </xf>
    <xf numFmtId="0" fontId="8" fillId="0" borderId="55" xfId="0" applyFont="1" applyBorder="1" applyAlignment="1">
      <alignment horizontal="center" textRotation="180"/>
    </xf>
    <xf numFmtId="0" fontId="4" fillId="0" borderId="0" xfId="0" applyFont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3\Asztal\l\ZARSZREND_201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  <sheetName val="1.3.sz.mell."/>
      <sheetName val="1.4.sz.mell."/>
      <sheetName val="ELLENŐRZÉS-1.sz.2.1.sz.2.2.sz."/>
      <sheetName val="3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7. tájékoztató tábla"/>
      <sheetName val="10. tájékoztató tábla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Layout" workbookViewId="0" topLeftCell="A1">
      <selection activeCell="A21" sqref="A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104</v>
      </c>
    </row>
    <row r="4" spans="1:2" ht="12.75">
      <c r="A4" s="84"/>
      <c r="B4" s="84"/>
    </row>
    <row r="5" spans="1:2" s="94" customFormat="1" ht="15.75">
      <c r="A5" s="62" t="s">
        <v>732</v>
      </c>
      <c r="B5" s="93"/>
    </row>
    <row r="6" spans="1:2" ht="12.75">
      <c r="A6" s="84"/>
      <c r="B6" s="84"/>
    </row>
    <row r="7" spans="1:2" ht="12.75">
      <c r="A7" s="84" t="s">
        <v>447</v>
      </c>
      <c r="B7" s="84" t="s">
        <v>413</v>
      </c>
    </row>
    <row r="8" spans="1:2" ht="12.75">
      <c r="A8" s="84" t="s">
        <v>448</v>
      </c>
      <c r="B8" s="84" t="s">
        <v>414</v>
      </c>
    </row>
    <row r="9" spans="1:2" ht="12.75">
      <c r="A9" s="84" t="s">
        <v>449</v>
      </c>
      <c r="B9" s="84" t="s">
        <v>415</v>
      </c>
    </row>
    <row r="10" spans="1:2" ht="12.75">
      <c r="A10" s="84"/>
      <c r="B10" s="84"/>
    </row>
    <row r="11" spans="1:2" ht="12.75">
      <c r="A11" s="84"/>
      <c r="B11" s="84"/>
    </row>
    <row r="12" spans="1:2" s="94" customFormat="1" ht="15.75">
      <c r="A12" s="62" t="str">
        <f>+CONCATENATE(LEFT(A5,4),". évi előirányzat KIADÁSOK")</f>
        <v>2019. évi előirányzat KIADÁSOK</v>
      </c>
      <c r="B12" s="93"/>
    </row>
    <row r="13" spans="1:2" ht="12.75">
      <c r="A13" s="84"/>
      <c r="B13" s="84"/>
    </row>
    <row r="14" spans="1:2" ht="12.75">
      <c r="A14" s="84" t="s">
        <v>450</v>
      </c>
      <c r="B14" s="84" t="s">
        <v>416</v>
      </c>
    </row>
    <row r="15" spans="1:2" ht="12.75">
      <c r="A15" s="84" t="s">
        <v>451</v>
      </c>
      <c r="B15" s="84" t="s">
        <v>417</v>
      </c>
    </row>
    <row r="16" spans="1:2" ht="12.75">
      <c r="A16" s="84" t="s">
        <v>452</v>
      </c>
      <c r="B16" s="84" t="s">
        <v>418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50.625" style="32" customWidth="1"/>
    <col min="2" max="2" width="20.00390625" style="31" customWidth="1"/>
    <col min="3" max="3" width="24.375" style="43" customWidth="1"/>
    <col min="4" max="4" width="24.625" style="43" customWidth="1"/>
    <col min="5" max="5" width="12.875" style="31" customWidth="1"/>
    <col min="6" max="6" width="13.875" style="31" customWidth="1"/>
    <col min="7" max="16384" width="9.375" style="31" customWidth="1"/>
  </cols>
  <sheetData>
    <row r="1" spans="1:4" ht="25.5" customHeight="1">
      <c r="A1" s="765" t="s">
        <v>0</v>
      </c>
      <c r="B1" s="765"/>
      <c r="C1" s="765"/>
      <c r="D1" s="31"/>
    </row>
    <row r="2" spans="1:4" ht="22.5" customHeight="1" thickBot="1">
      <c r="A2" s="141"/>
      <c r="B2" s="43"/>
      <c r="C2" s="38"/>
      <c r="D2" s="38" t="s">
        <v>456</v>
      </c>
    </row>
    <row r="3" spans="1:4" s="33" customFormat="1" ht="44.25" customHeight="1" thickBot="1">
      <c r="A3" s="142" t="s">
        <v>49</v>
      </c>
      <c r="B3" s="143" t="str">
        <f>+'1.1.sz.mell.'!C4</f>
        <v>2020. évi                     eredeti előirányzat</v>
      </c>
      <c r="C3" s="39" t="s">
        <v>795</v>
      </c>
      <c r="D3" s="39" t="s">
        <v>492</v>
      </c>
    </row>
    <row r="4" spans="1:4" s="43" customFormat="1" ht="12" customHeight="1" thickBot="1">
      <c r="A4" s="40" t="s">
        <v>419</v>
      </c>
      <c r="B4" s="41" t="s">
        <v>420</v>
      </c>
      <c r="C4" s="42" t="s">
        <v>421</v>
      </c>
      <c r="D4" s="42" t="s">
        <v>423</v>
      </c>
    </row>
    <row r="5" spans="1:4" ht="15.75" customHeight="1">
      <c r="A5" s="340" t="s">
        <v>723</v>
      </c>
      <c r="B5" s="669">
        <v>254000</v>
      </c>
      <c r="C5" s="668">
        <v>254000</v>
      </c>
      <c r="D5" s="668">
        <v>0</v>
      </c>
    </row>
    <row r="6" spans="1:4" ht="15.75" customHeight="1">
      <c r="A6" s="340" t="s">
        <v>796</v>
      </c>
      <c r="B6" s="669">
        <v>381000</v>
      </c>
      <c r="C6" s="668">
        <v>0</v>
      </c>
      <c r="D6" s="668">
        <v>78400</v>
      </c>
    </row>
    <row r="7" spans="1:4" ht="15.75" customHeight="1">
      <c r="A7" s="711" t="s">
        <v>797</v>
      </c>
      <c r="B7" s="669">
        <v>127000</v>
      </c>
      <c r="C7" s="668">
        <v>287300</v>
      </c>
      <c r="D7" s="668">
        <v>287171</v>
      </c>
    </row>
    <row r="8" spans="1:4" ht="15.75" customHeight="1">
      <c r="A8" s="341" t="s">
        <v>798</v>
      </c>
      <c r="B8" s="669">
        <v>0</v>
      </c>
      <c r="C8" s="668">
        <v>2450000</v>
      </c>
      <c r="D8" s="668">
        <v>1610000</v>
      </c>
    </row>
    <row r="9" spans="1:4" ht="15.75" customHeight="1">
      <c r="A9" s="340" t="s">
        <v>799</v>
      </c>
      <c r="B9" s="669">
        <v>0</v>
      </c>
      <c r="C9" s="668">
        <v>304901</v>
      </c>
      <c r="D9" s="668">
        <v>304901</v>
      </c>
    </row>
    <row r="10" spans="1:7" ht="15.75" customHeight="1">
      <c r="A10" s="341" t="s">
        <v>800</v>
      </c>
      <c r="B10" s="669">
        <v>0</v>
      </c>
      <c r="C10" s="668">
        <v>3651250</v>
      </c>
      <c r="D10" s="668">
        <v>3651250</v>
      </c>
      <c r="G10" s="31" t="s">
        <v>726</v>
      </c>
    </row>
    <row r="11" spans="1:4" ht="15.75" customHeight="1">
      <c r="A11" s="710" t="s">
        <v>801</v>
      </c>
      <c r="B11" s="669">
        <v>0</v>
      </c>
      <c r="C11" s="668">
        <v>759958</v>
      </c>
      <c r="D11" s="668">
        <v>759958</v>
      </c>
    </row>
    <row r="12" spans="1:4" ht="15.75" customHeight="1">
      <c r="A12" s="340" t="s">
        <v>802</v>
      </c>
      <c r="B12" s="669">
        <v>0</v>
      </c>
      <c r="C12" s="668">
        <v>0</v>
      </c>
      <c r="D12" s="668">
        <v>89999</v>
      </c>
    </row>
    <row r="13" spans="1:4" ht="15.75" customHeight="1">
      <c r="A13" s="340"/>
      <c r="B13" s="23">
        <v>0</v>
      </c>
      <c r="C13" s="44"/>
      <c r="D13" s="44">
        <v>0</v>
      </c>
    </row>
    <row r="14" spans="1:4" ht="15.75" customHeight="1">
      <c r="A14" s="340"/>
      <c r="B14" s="23">
        <v>0</v>
      </c>
      <c r="C14" s="44"/>
      <c r="D14" s="44">
        <v>0</v>
      </c>
    </row>
    <row r="15" spans="1:4" ht="15.75" customHeight="1">
      <c r="A15" s="340"/>
      <c r="B15" s="23"/>
      <c r="C15" s="44"/>
      <c r="D15" s="44">
        <v>0</v>
      </c>
    </row>
    <row r="16" spans="1:4" ht="15.75" customHeight="1">
      <c r="A16" s="340"/>
      <c r="B16" s="23"/>
      <c r="C16" s="44"/>
      <c r="D16" s="44"/>
    </row>
    <row r="17" spans="1:4" ht="15.75" customHeight="1">
      <c r="A17" s="340"/>
      <c r="B17" s="23"/>
      <c r="C17" s="44"/>
      <c r="D17" s="44"/>
    </row>
    <row r="18" spans="1:4" ht="15.75" customHeight="1">
      <c r="A18" s="340"/>
      <c r="B18" s="23"/>
      <c r="C18" s="44"/>
      <c r="D18" s="44"/>
    </row>
    <row r="19" spans="1:4" ht="15.75" customHeight="1">
      <c r="A19" s="340"/>
      <c r="B19" s="23"/>
      <c r="C19" s="44"/>
      <c r="D19" s="44"/>
    </row>
    <row r="20" spans="1:4" ht="15.75" customHeight="1">
      <c r="A20" s="340"/>
      <c r="B20" s="23"/>
      <c r="C20" s="44"/>
      <c r="D20" s="44"/>
    </row>
    <row r="21" spans="1:4" ht="15.75" customHeight="1">
      <c r="A21" s="340"/>
      <c r="B21" s="23"/>
      <c r="C21" s="44"/>
      <c r="D21" s="44"/>
    </row>
    <row r="22" spans="1:4" ht="15.75" customHeight="1" thickBot="1">
      <c r="A22" s="45"/>
      <c r="B22" s="24"/>
      <c r="C22" s="46"/>
      <c r="D22" s="46"/>
    </row>
    <row r="23" spans="1:4" s="49" customFormat="1" ht="18" customHeight="1" thickBot="1">
      <c r="A23" s="144" t="s">
        <v>48</v>
      </c>
      <c r="B23" s="47">
        <f>SUM(B5:B22)</f>
        <v>762000</v>
      </c>
      <c r="C23" s="48">
        <f>SUM(C5:C22)</f>
        <v>7707409</v>
      </c>
      <c r="D23" s="48">
        <f>SUM(D5:D22)</f>
        <v>6781679</v>
      </c>
    </row>
    <row r="24" ht="12.75">
      <c r="E24" s="709"/>
    </row>
  </sheetData>
  <sheetProtection/>
  <mergeCells count="1">
    <mergeCell ref="A1:C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4/2021. (V.31.)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60.625" style="32" customWidth="1"/>
    <col min="2" max="2" width="0.12890625" style="31" customWidth="1"/>
    <col min="3" max="3" width="16.375" style="31" hidden="1" customWidth="1"/>
    <col min="4" max="4" width="18.00390625" style="31" hidden="1" customWidth="1"/>
    <col min="5" max="5" width="16.625" style="31" customWidth="1"/>
    <col min="6" max="6" width="15.375" style="31" customWidth="1"/>
    <col min="7" max="7" width="15.00390625" style="31" customWidth="1"/>
    <col min="8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765" t="s">
        <v>1</v>
      </c>
      <c r="B1" s="765"/>
      <c r="C1" s="765"/>
      <c r="D1" s="765"/>
      <c r="E1" s="765"/>
      <c r="F1" s="765"/>
    </row>
    <row r="2" spans="1:7" ht="23.25" customHeight="1" thickBot="1">
      <c r="A2" s="141"/>
      <c r="B2" s="43"/>
      <c r="C2" s="43"/>
      <c r="D2" s="43"/>
      <c r="E2" s="43"/>
      <c r="F2" s="38"/>
      <c r="G2" s="38" t="s">
        <v>458</v>
      </c>
    </row>
    <row r="3" spans="1:7" s="33" customFormat="1" ht="48.75" customHeight="1" thickBot="1">
      <c r="A3" s="142" t="s">
        <v>52</v>
      </c>
      <c r="B3" s="143" t="s">
        <v>50</v>
      </c>
      <c r="C3" s="143" t="s">
        <v>51</v>
      </c>
      <c r="D3" s="143" t="e">
        <f>+'6.sz.mell.'!#REF!</f>
        <v>#REF!</v>
      </c>
      <c r="E3" s="143" t="str">
        <f>+'6.sz.mell.'!B3</f>
        <v>2020. évi                     eredeti előirányzat</v>
      </c>
      <c r="F3" s="39" t="s">
        <v>733</v>
      </c>
      <c r="G3" s="39" t="s">
        <v>492</v>
      </c>
    </row>
    <row r="4" spans="1:7" s="43" customFormat="1" ht="15" customHeight="1" thickBot="1">
      <c r="A4" s="451" t="s">
        <v>419</v>
      </c>
      <c r="B4" s="41" t="s">
        <v>420</v>
      </c>
      <c r="C4" s="41" t="s">
        <v>421</v>
      </c>
      <c r="D4" s="41" t="s">
        <v>423</v>
      </c>
      <c r="E4" s="41" t="s">
        <v>420</v>
      </c>
      <c r="F4" s="42" t="s">
        <v>421</v>
      </c>
      <c r="G4" s="42" t="s">
        <v>423</v>
      </c>
    </row>
    <row r="5" spans="1:7" ht="15.75" customHeight="1">
      <c r="A5" s="717" t="s">
        <v>724</v>
      </c>
      <c r="B5" s="51"/>
      <c r="C5" s="342"/>
      <c r="D5" s="51"/>
      <c r="E5" s="673">
        <v>1580000</v>
      </c>
      <c r="F5" s="715">
        <v>0</v>
      </c>
      <c r="G5" s="670">
        <v>0</v>
      </c>
    </row>
    <row r="6" spans="1:7" ht="15.75" customHeight="1">
      <c r="A6" s="717" t="s">
        <v>803</v>
      </c>
      <c r="B6" s="51"/>
      <c r="C6" s="342"/>
      <c r="D6" s="51"/>
      <c r="E6" s="673">
        <v>17519955</v>
      </c>
      <c r="F6" s="715">
        <v>17519955</v>
      </c>
      <c r="G6" s="716">
        <v>17315574</v>
      </c>
    </row>
    <row r="7" spans="1:7" ht="15.75" customHeight="1">
      <c r="A7" s="718" t="s">
        <v>804</v>
      </c>
      <c r="B7" s="51"/>
      <c r="C7" s="342"/>
      <c r="D7" s="51"/>
      <c r="E7" s="673">
        <v>0</v>
      </c>
      <c r="F7" s="671">
        <v>570800</v>
      </c>
      <c r="G7" s="672">
        <v>570800</v>
      </c>
    </row>
    <row r="8" spans="1:7" ht="15.75" customHeight="1">
      <c r="A8" s="717" t="s">
        <v>736</v>
      </c>
      <c r="B8" s="51"/>
      <c r="C8" s="342"/>
      <c r="D8" s="51"/>
      <c r="E8" s="673">
        <v>0</v>
      </c>
      <c r="F8" s="671">
        <v>0</v>
      </c>
      <c r="G8" s="671">
        <v>118815</v>
      </c>
    </row>
    <row r="9" spans="1:7" ht="15.75" customHeight="1">
      <c r="A9" s="719"/>
      <c r="B9" s="51"/>
      <c r="C9" s="342"/>
      <c r="D9" s="51"/>
      <c r="E9" s="673"/>
      <c r="F9" s="671"/>
      <c r="G9" s="671"/>
    </row>
    <row r="10" spans="1:7" ht="15.75" customHeight="1">
      <c r="A10" s="717"/>
      <c r="B10" s="51"/>
      <c r="C10" s="342"/>
      <c r="D10" s="51"/>
      <c r="E10" s="673"/>
      <c r="F10" s="671"/>
      <c r="G10" s="671"/>
    </row>
    <row r="11" spans="1:7" ht="15.75" customHeight="1">
      <c r="A11" s="50"/>
      <c r="B11" s="51"/>
      <c r="C11" s="342"/>
      <c r="D11" s="51"/>
      <c r="E11" s="673"/>
      <c r="F11" s="671"/>
      <c r="G11" s="671"/>
    </row>
    <row r="12" spans="1:7" ht="15.75" customHeight="1">
      <c r="A12" s="50"/>
      <c r="B12" s="51"/>
      <c r="C12" s="342"/>
      <c r="D12" s="51"/>
      <c r="E12" s="673"/>
      <c r="F12" s="671"/>
      <c r="G12" s="671"/>
    </row>
    <row r="13" spans="1:7" ht="15.75" customHeight="1">
      <c r="A13" s="50"/>
      <c r="B13" s="51"/>
      <c r="C13" s="342"/>
      <c r="D13" s="51"/>
      <c r="E13" s="51"/>
      <c r="F13" s="52">
        <f aca="true" t="shared" si="0" ref="F13:F23">B13-D13-E13</f>
        <v>0</v>
      </c>
      <c r="G13" s="52">
        <f aca="true" t="shared" si="1" ref="G13:G23">C13-E13-F13</f>
        <v>0</v>
      </c>
    </row>
    <row r="14" spans="1:7" ht="15.75" customHeight="1">
      <c r="A14" s="50"/>
      <c r="B14" s="51"/>
      <c r="C14" s="342"/>
      <c r="D14" s="51"/>
      <c r="E14" s="51"/>
      <c r="F14" s="52">
        <f t="shared" si="0"/>
        <v>0</v>
      </c>
      <c r="G14" s="52">
        <f t="shared" si="1"/>
        <v>0</v>
      </c>
    </row>
    <row r="15" spans="1:7" ht="15.75" customHeight="1">
      <c r="A15" s="50"/>
      <c r="B15" s="51"/>
      <c r="C15" s="342"/>
      <c r="D15" s="51"/>
      <c r="E15" s="51"/>
      <c r="F15" s="52">
        <f t="shared" si="0"/>
        <v>0</v>
      </c>
      <c r="G15" s="52">
        <f t="shared" si="1"/>
        <v>0</v>
      </c>
    </row>
    <row r="16" spans="1:7" ht="15.75" customHeight="1">
      <c r="A16" s="50"/>
      <c r="B16" s="51"/>
      <c r="C16" s="342"/>
      <c r="D16" s="51"/>
      <c r="E16" s="51"/>
      <c r="F16" s="52">
        <f t="shared" si="0"/>
        <v>0</v>
      </c>
      <c r="G16" s="52">
        <f t="shared" si="1"/>
        <v>0</v>
      </c>
    </row>
    <row r="17" spans="1:7" ht="15.75" customHeight="1">
      <c r="A17" s="50"/>
      <c r="B17" s="51"/>
      <c r="C17" s="342"/>
      <c r="D17" s="51"/>
      <c r="E17" s="51"/>
      <c r="F17" s="52">
        <f t="shared" si="0"/>
        <v>0</v>
      </c>
      <c r="G17" s="52">
        <f t="shared" si="1"/>
        <v>0</v>
      </c>
    </row>
    <row r="18" spans="1:7" ht="15.75" customHeight="1">
      <c r="A18" s="50"/>
      <c r="B18" s="51"/>
      <c r="C18" s="342"/>
      <c r="D18" s="51"/>
      <c r="E18" s="51"/>
      <c r="F18" s="52">
        <f t="shared" si="0"/>
        <v>0</v>
      </c>
      <c r="G18" s="52">
        <f t="shared" si="1"/>
        <v>0</v>
      </c>
    </row>
    <row r="19" spans="1:7" ht="15.75" customHeight="1">
      <c r="A19" s="50"/>
      <c r="B19" s="51"/>
      <c r="C19" s="342"/>
      <c r="D19" s="51"/>
      <c r="E19" s="51"/>
      <c r="F19" s="52">
        <f t="shared" si="0"/>
        <v>0</v>
      </c>
      <c r="G19" s="52">
        <f t="shared" si="1"/>
        <v>0</v>
      </c>
    </row>
    <row r="20" spans="1:7" ht="15.75" customHeight="1">
      <c r="A20" s="50"/>
      <c r="B20" s="51"/>
      <c r="C20" s="342"/>
      <c r="D20" s="51"/>
      <c r="E20" s="51"/>
      <c r="F20" s="52">
        <f t="shared" si="0"/>
        <v>0</v>
      </c>
      <c r="G20" s="52">
        <f t="shared" si="1"/>
        <v>0</v>
      </c>
    </row>
    <row r="21" spans="1:7" ht="15.75" customHeight="1">
      <c r="A21" s="50"/>
      <c r="B21" s="51"/>
      <c r="C21" s="342"/>
      <c r="D21" s="51"/>
      <c r="E21" s="51"/>
      <c r="F21" s="52">
        <f t="shared" si="0"/>
        <v>0</v>
      </c>
      <c r="G21" s="52">
        <f t="shared" si="1"/>
        <v>0</v>
      </c>
    </row>
    <row r="22" spans="1:7" ht="15.75" customHeight="1">
      <c r="A22" s="50"/>
      <c r="B22" s="51"/>
      <c r="C22" s="342"/>
      <c r="D22" s="51"/>
      <c r="E22" s="51"/>
      <c r="F22" s="52">
        <f t="shared" si="0"/>
        <v>0</v>
      </c>
      <c r="G22" s="52">
        <f t="shared" si="1"/>
        <v>0</v>
      </c>
    </row>
    <row r="23" spans="1:7" ht="15.75" customHeight="1" thickBot="1">
      <c r="A23" s="53"/>
      <c r="B23" s="54"/>
      <c r="C23" s="343"/>
      <c r="D23" s="54"/>
      <c r="E23" s="54"/>
      <c r="F23" s="55">
        <f t="shared" si="0"/>
        <v>0</v>
      </c>
      <c r="G23" s="55">
        <f t="shared" si="1"/>
        <v>0</v>
      </c>
    </row>
    <row r="24" spans="1:7" s="49" customFormat="1" ht="18" customHeight="1" thickBot="1">
      <c r="A24" s="144" t="s">
        <v>48</v>
      </c>
      <c r="B24" s="145">
        <f>SUM(B5:B23)</f>
        <v>0</v>
      </c>
      <c r="C24" s="74"/>
      <c r="D24" s="145">
        <f>SUM(D5:D23)</f>
        <v>0</v>
      </c>
      <c r="E24" s="145">
        <f>SUM(E5:E23)</f>
        <v>19099955</v>
      </c>
      <c r="F24" s="56">
        <f>SUM(F5:F23)</f>
        <v>18090755</v>
      </c>
      <c r="G24" s="56">
        <f>SUM(G5:G23)</f>
        <v>18005189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4/2021. (V.31.)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G18" sqref="G18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4"/>
      <c r="B1" s="154"/>
      <c r="C1" s="154"/>
      <c r="D1" s="154"/>
      <c r="E1" s="154"/>
    </row>
    <row r="2" spans="1:5" ht="15.75">
      <c r="A2" s="155" t="s">
        <v>91</v>
      </c>
      <c r="B2" s="787" t="s">
        <v>725</v>
      </c>
      <c r="C2" s="787"/>
      <c r="D2" s="787"/>
      <c r="E2" s="787"/>
    </row>
    <row r="3" spans="1:5" ht="14.25" thickBot="1">
      <c r="A3" s="154"/>
      <c r="B3" s="154"/>
      <c r="C3" s="154"/>
      <c r="D3" s="788" t="s">
        <v>458</v>
      </c>
      <c r="E3" s="788"/>
    </row>
    <row r="4" spans="1:5" ht="15" customHeight="1" thickBot="1">
      <c r="A4" s="156" t="s">
        <v>84</v>
      </c>
      <c r="B4" s="157" t="s">
        <v>496</v>
      </c>
      <c r="C4" s="157" t="s">
        <v>497</v>
      </c>
      <c r="D4" s="157" t="s">
        <v>734</v>
      </c>
      <c r="E4" s="158" t="s">
        <v>39</v>
      </c>
    </row>
    <row r="5" spans="1:5" ht="12.75">
      <c r="A5" s="159" t="s">
        <v>85</v>
      </c>
      <c r="B5" s="63"/>
      <c r="C5" s="63"/>
      <c r="D5" s="63"/>
      <c r="E5" s="160">
        <f aca="true" t="shared" si="0" ref="E5:E11">SUM(B5:D5)</f>
        <v>0</v>
      </c>
    </row>
    <row r="6" spans="1:5" ht="12.75">
      <c r="A6" s="161" t="s">
        <v>98</v>
      </c>
      <c r="B6" s="64"/>
      <c r="C6" s="64"/>
      <c r="D6" s="64"/>
      <c r="E6" s="162">
        <f t="shared" si="0"/>
        <v>0</v>
      </c>
    </row>
    <row r="7" spans="1:5" ht="12.75">
      <c r="A7" s="163" t="s">
        <v>86</v>
      </c>
      <c r="B7" s="65"/>
      <c r="C7" s="65"/>
      <c r="D7" s="65"/>
      <c r="E7" s="164">
        <f t="shared" si="0"/>
        <v>0</v>
      </c>
    </row>
    <row r="8" spans="1:5" ht="12.75">
      <c r="A8" s="163" t="s">
        <v>99</v>
      </c>
      <c r="B8" s="65"/>
      <c r="C8" s="65"/>
      <c r="D8" s="65"/>
      <c r="E8" s="164">
        <f t="shared" si="0"/>
        <v>0</v>
      </c>
    </row>
    <row r="9" spans="1:5" ht="12.75">
      <c r="A9" s="163" t="s">
        <v>87</v>
      </c>
      <c r="B9" s="65"/>
      <c r="C9" s="65"/>
      <c r="D9" s="65"/>
      <c r="E9" s="164">
        <f t="shared" si="0"/>
        <v>0</v>
      </c>
    </row>
    <row r="10" spans="1:5" ht="12.75">
      <c r="A10" s="163" t="s">
        <v>88</v>
      </c>
      <c r="B10" s="65"/>
      <c r="C10" s="65"/>
      <c r="D10" s="65"/>
      <c r="E10" s="164">
        <f t="shared" si="0"/>
        <v>0</v>
      </c>
    </row>
    <row r="11" spans="1:5" ht="13.5" thickBot="1">
      <c r="A11" s="66"/>
      <c r="B11" s="67"/>
      <c r="C11" s="67"/>
      <c r="D11" s="67"/>
      <c r="E11" s="164">
        <f t="shared" si="0"/>
        <v>0</v>
      </c>
    </row>
    <row r="12" spans="1:5" ht="13.5" thickBot="1">
      <c r="A12" s="165" t="s">
        <v>90</v>
      </c>
      <c r="B12" s="166">
        <f>B5+SUM(B7:B11)</f>
        <v>0</v>
      </c>
      <c r="C12" s="166">
        <f>C5+SUM(C7:C11)</f>
        <v>0</v>
      </c>
      <c r="D12" s="166">
        <f>D5+SUM(D7:D11)</f>
        <v>0</v>
      </c>
      <c r="E12" s="167">
        <f>E5+SUM(E7:E11)</f>
        <v>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56" t="s">
        <v>89</v>
      </c>
      <c r="B14" s="157" t="str">
        <f>+B4</f>
        <v>2019.</v>
      </c>
      <c r="C14" s="157" t="str">
        <f>+C4</f>
        <v>2020.</v>
      </c>
      <c r="D14" s="157" t="str">
        <f>+D4</f>
        <v>2020. után</v>
      </c>
      <c r="E14" s="158" t="s">
        <v>39</v>
      </c>
    </row>
    <row r="15" spans="1:5" ht="12.75">
      <c r="A15" s="159" t="s">
        <v>94</v>
      </c>
      <c r="B15" s="63"/>
      <c r="C15" s="63"/>
      <c r="D15" s="63"/>
      <c r="E15" s="160">
        <f aca="true" t="shared" si="1" ref="E15:E21">SUM(B15:D15)</f>
        <v>0</v>
      </c>
    </row>
    <row r="16" spans="1:5" ht="12.75">
      <c r="A16" s="168" t="s">
        <v>95</v>
      </c>
      <c r="B16" s="65"/>
      <c r="C16" s="65"/>
      <c r="D16" s="65"/>
      <c r="E16" s="164">
        <f t="shared" si="1"/>
        <v>0</v>
      </c>
    </row>
    <row r="17" spans="1:5" ht="12.75">
      <c r="A17" s="163" t="s">
        <v>96</v>
      </c>
      <c r="B17" s="65"/>
      <c r="C17" s="65">
        <v>2255210</v>
      </c>
      <c r="D17" s="65"/>
      <c r="E17" s="164">
        <f t="shared" si="1"/>
        <v>2255210</v>
      </c>
    </row>
    <row r="18" spans="1:5" ht="12.75">
      <c r="A18" s="163" t="s">
        <v>97</v>
      </c>
      <c r="B18" s="65"/>
      <c r="C18" s="65"/>
      <c r="D18" s="65"/>
      <c r="E18" s="164">
        <f t="shared" si="1"/>
        <v>0</v>
      </c>
    </row>
    <row r="19" spans="1:5" ht="12.75">
      <c r="A19" s="68"/>
      <c r="B19" s="65"/>
      <c r="C19" s="65"/>
      <c r="D19" s="65"/>
      <c r="E19" s="164">
        <f t="shared" si="1"/>
        <v>0</v>
      </c>
    </row>
    <row r="20" spans="1:5" ht="12.75">
      <c r="A20" s="68"/>
      <c r="B20" s="65"/>
      <c r="C20" s="65"/>
      <c r="D20" s="65"/>
      <c r="E20" s="164">
        <f t="shared" si="1"/>
        <v>0</v>
      </c>
    </row>
    <row r="21" spans="1:5" ht="13.5" thickBot="1">
      <c r="A21" s="66"/>
      <c r="B21" s="67"/>
      <c r="C21" s="67"/>
      <c r="D21" s="67"/>
      <c r="E21" s="164">
        <f t="shared" si="1"/>
        <v>0</v>
      </c>
    </row>
    <row r="22" spans="1:5" ht="13.5" thickBot="1">
      <c r="A22" s="165" t="s">
        <v>40</v>
      </c>
      <c r="B22" s="166">
        <f>SUM(B15:B21)</f>
        <v>0</v>
      </c>
      <c r="C22" s="166">
        <f>SUM(C15:C21)</f>
        <v>2255210</v>
      </c>
      <c r="D22" s="166">
        <f>SUM(D15:D21)</f>
        <v>0</v>
      </c>
      <c r="E22" s="167">
        <f>SUM(E15:E21)</f>
        <v>2255210</v>
      </c>
    </row>
    <row r="23" spans="1:5" ht="12.75">
      <c r="A23" s="154"/>
      <c r="B23" s="154"/>
      <c r="C23" s="154"/>
      <c r="D23" s="154"/>
      <c r="E23" s="154"/>
    </row>
    <row r="24" spans="1:5" ht="12.75">
      <c r="A24" s="154"/>
      <c r="B24" s="154"/>
      <c r="C24" s="154"/>
      <c r="D24" s="154"/>
      <c r="E24" s="154"/>
    </row>
    <row r="25" spans="1:5" ht="15.75">
      <c r="A25" s="155" t="s">
        <v>91</v>
      </c>
      <c r="B25" s="787" t="s">
        <v>805</v>
      </c>
      <c r="C25" s="787"/>
      <c r="D25" s="787"/>
      <c r="E25" s="787"/>
    </row>
    <row r="26" spans="1:5" ht="14.25" thickBot="1">
      <c r="A26" s="154"/>
      <c r="B26" s="154"/>
      <c r="C26" s="154"/>
      <c r="D26" s="788" t="s">
        <v>456</v>
      </c>
      <c r="E26" s="788"/>
    </row>
    <row r="27" spans="1:5" ht="13.5" thickBot="1">
      <c r="A27" s="156" t="s">
        <v>84</v>
      </c>
      <c r="B27" s="157" t="str">
        <f>+B14</f>
        <v>2019.</v>
      </c>
      <c r="C27" s="157" t="str">
        <f>+C14</f>
        <v>2020.</v>
      </c>
      <c r="D27" s="157" t="str">
        <f>+D14</f>
        <v>2020. után</v>
      </c>
      <c r="E27" s="158" t="s">
        <v>39</v>
      </c>
    </row>
    <row r="28" spans="1:5" ht="12.75">
      <c r="A28" s="159" t="s">
        <v>85</v>
      </c>
      <c r="B28" s="63"/>
      <c r="C28" s="63"/>
      <c r="D28" s="63"/>
      <c r="E28" s="160">
        <f aca="true" t="shared" si="2" ref="E28:E34">SUM(B28:D28)</f>
        <v>0</v>
      </c>
    </row>
    <row r="29" spans="1:5" ht="12.75">
      <c r="A29" s="161" t="s">
        <v>98</v>
      </c>
      <c r="B29" s="64"/>
      <c r="C29" s="64"/>
      <c r="D29" s="64"/>
      <c r="E29" s="162">
        <f t="shared" si="2"/>
        <v>0</v>
      </c>
    </row>
    <row r="30" spans="1:5" ht="12.75">
      <c r="A30" s="163" t="s">
        <v>86</v>
      </c>
      <c r="B30" s="65"/>
      <c r="C30" s="65">
        <v>31274365</v>
      </c>
      <c r="D30" s="65">
        <v>74329706</v>
      </c>
      <c r="E30" s="164">
        <f t="shared" si="2"/>
        <v>105604071</v>
      </c>
    </row>
    <row r="31" spans="1:5" ht="12.75">
      <c r="A31" s="163" t="s">
        <v>99</v>
      </c>
      <c r="B31" s="65"/>
      <c r="C31" s="65"/>
      <c r="D31" s="65"/>
      <c r="E31" s="164">
        <f t="shared" si="2"/>
        <v>0</v>
      </c>
    </row>
    <row r="32" spans="1:5" ht="12.75">
      <c r="A32" s="163" t="s">
        <v>87</v>
      </c>
      <c r="B32" s="65"/>
      <c r="C32" s="65"/>
      <c r="D32" s="65"/>
      <c r="E32" s="164">
        <f t="shared" si="2"/>
        <v>0</v>
      </c>
    </row>
    <row r="33" spans="1:5" ht="12.75">
      <c r="A33" s="163" t="s">
        <v>88</v>
      </c>
      <c r="B33" s="65"/>
      <c r="C33" s="65"/>
      <c r="D33" s="65"/>
      <c r="E33" s="164">
        <f t="shared" si="2"/>
        <v>0</v>
      </c>
    </row>
    <row r="34" spans="1:5" ht="13.5" thickBot="1">
      <c r="A34" s="66"/>
      <c r="B34" s="67"/>
      <c r="C34" s="67"/>
      <c r="D34" s="67"/>
      <c r="E34" s="164">
        <f t="shared" si="2"/>
        <v>0</v>
      </c>
    </row>
    <row r="35" spans="1:5" ht="13.5" thickBot="1">
      <c r="A35" s="165" t="s">
        <v>90</v>
      </c>
      <c r="B35" s="166">
        <f>B28+SUM(B30:B34)</f>
        <v>0</v>
      </c>
      <c r="C35" s="166">
        <f>C28+SUM(C30:C34)</f>
        <v>31274365</v>
      </c>
      <c r="D35" s="166">
        <f>D28+SUM(D30:D34)</f>
        <v>74329706</v>
      </c>
      <c r="E35" s="167">
        <f>E28+SUM(E30:E34)</f>
        <v>105604071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56" t="s">
        <v>89</v>
      </c>
      <c r="B37" s="157" t="str">
        <f>+B27</f>
        <v>2019.</v>
      </c>
      <c r="C37" s="157" t="str">
        <f>+C27</f>
        <v>2020.</v>
      </c>
      <c r="D37" s="157" t="str">
        <f>+D27</f>
        <v>2020. után</v>
      </c>
      <c r="E37" s="158" t="s">
        <v>39</v>
      </c>
    </row>
    <row r="38" spans="1:5" ht="12.75">
      <c r="A38" s="159" t="s">
        <v>94</v>
      </c>
      <c r="B38" s="63"/>
      <c r="C38" s="63"/>
      <c r="D38" s="63"/>
      <c r="E38" s="160">
        <f aca="true" t="shared" si="3" ref="E38:E44">SUM(B38:D38)</f>
        <v>0</v>
      </c>
    </row>
    <row r="39" spans="1:5" ht="12.75">
      <c r="A39" s="168" t="s">
        <v>95</v>
      </c>
      <c r="B39" s="65"/>
      <c r="C39" s="65"/>
      <c r="D39" s="65">
        <v>105348211</v>
      </c>
      <c r="E39" s="164">
        <f t="shared" si="3"/>
        <v>105348211</v>
      </c>
    </row>
    <row r="40" spans="1:5" ht="12.75">
      <c r="A40" s="163" t="s">
        <v>96</v>
      </c>
      <c r="B40" s="65"/>
      <c r="C40" s="65"/>
      <c r="D40" s="65">
        <v>255860</v>
      </c>
      <c r="E40" s="164">
        <f t="shared" si="3"/>
        <v>255860</v>
      </c>
    </row>
    <row r="41" spans="1:5" ht="12.75">
      <c r="A41" s="163" t="s">
        <v>97</v>
      </c>
      <c r="B41" s="65"/>
      <c r="C41" s="65"/>
      <c r="D41" s="65"/>
      <c r="E41" s="164">
        <f t="shared" si="3"/>
        <v>0</v>
      </c>
    </row>
    <row r="42" spans="1:5" ht="12.75">
      <c r="A42" s="68"/>
      <c r="B42" s="65"/>
      <c r="C42" s="65"/>
      <c r="D42" s="65"/>
      <c r="E42" s="164">
        <f t="shared" si="3"/>
        <v>0</v>
      </c>
    </row>
    <row r="43" spans="1:5" ht="12.75">
      <c r="A43" s="68"/>
      <c r="B43" s="65"/>
      <c r="C43" s="65"/>
      <c r="D43" s="65"/>
      <c r="E43" s="164">
        <f t="shared" si="3"/>
        <v>0</v>
      </c>
    </row>
    <row r="44" spans="1:5" ht="13.5" thickBot="1">
      <c r="A44" s="66"/>
      <c r="B44" s="67"/>
      <c r="C44" s="67"/>
      <c r="D44" s="67"/>
      <c r="E44" s="164">
        <f t="shared" si="3"/>
        <v>0</v>
      </c>
    </row>
    <row r="45" spans="1:5" ht="13.5" thickBot="1">
      <c r="A45" s="165" t="s">
        <v>40</v>
      </c>
      <c r="B45" s="166">
        <f>SUM(B38:B44)</f>
        <v>0</v>
      </c>
      <c r="C45" s="166">
        <f>SUM(C38:C44)</f>
        <v>0</v>
      </c>
      <c r="D45" s="166">
        <f>SUM(D38:D44)</f>
        <v>105604071</v>
      </c>
      <c r="E45" s="167">
        <f>SUM(E38:E44)</f>
        <v>105604071</v>
      </c>
    </row>
    <row r="46" spans="1:5" ht="12.75">
      <c r="A46" s="154"/>
      <c r="B46" s="154"/>
      <c r="C46" s="154"/>
      <c r="D46" s="154"/>
      <c r="E46" s="154"/>
    </row>
    <row r="47" spans="1:5" ht="15.75">
      <c r="A47" s="773" t="s">
        <v>806</v>
      </c>
      <c r="B47" s="773"/>
      <c r="C47" s="773"/>
      <c r="D47" s="773"/>
      <c r="E47" s="773"/>
    </row>
    <row r="48" spans="1:5" ht="13.5" thickBot="1">
      <c r="A48" s="154"/>
      <c r="B48" s="154"/>
      <c r="C48" s="154"/>
      <c r="D48" s="154"/>
      <c r="E48" s="154"/>
    </row>
    <row r="49" spans="1:8" ht="13.5" thickBot="1">
      <c r="A49" s="778" t="s">
        <v>92</v>
      </c>
      <c r="B49" s="779"/>
      <c r="C49" s="780"/>
      <c r="D49" s="776" t="s">
        <v>100</v>
      </c>
      <c r="E49" s="777"/>
      <c r="H49" s="36"/>
    </row>
    <row r="50" spans="1:5" ht="12.75">
      <c r="A50" s="781"/>
      <c r="B50" s="782"/>
      <c r="C50" s="783"/>
      <c r="D50" s="769"/>
      <c r="E50" s="770"/>
    </row>
    <row r="51" spans="1:5" ht="13.5" thickBot="1">
      <c r="A51" s="784"/>
      <c r="B51" s="785"/>
      <c r="C51" s="786"/>
      <c r="D51" s="771"/>
      <c r="E51" s="772"/>
    </row>
    <row r="52" spans="1:5" ht="13.5" thickBot="1">
      <c r="A52" s="766" t="s">
        <v>40</v>
      </c>
      <c r="B52" s="767"/>
      <c r="C52" s="768"/>
      <c r="D52" s="774">
        <f>SUM(D50:E51)</f>
        <v>0</v>
      </c>
      <c r="E52" s="775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4/2021. (V.31.)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E1" sqref="E1"/>
    </sheetView>
  </sheetViews>
  <sheetFormatPr defaultColWidth="9.00390625" defaultRowHeight="12.75"/>
  <cols>
    <col min="1" max="1" width="14.875" style="284" customWidth="1"/>
    <col min="2" max="2" width="67.50390625" style="285" customWidth="1"/>
    <col min="3" max="3" width="15.00390625" style="286" customWidth="1"/>
    <col min="4" max="4" width="16.50390625" style="286" customWidth="1"/>
    <col min="5" max="5" width="16.375" style="286" customWidth="1"/>
    <col min="6" max="16384" width="9.375" style="2" customWidth="1"/>
  </cols>
  <sheetData>
    <row r="1" spans="1:5" s="1" customFormat="1" ht="27" customHeight="1" thickBot="1">
      <c r="A1" s="169"/>
      <c r="B1" s="170"/>
      <c r="C1" s="182"/>
      <c r="D1" s="182"/>
      <c r="E1" s="182" t="s">
        <v>824</v>
      </c>
    </row>
    <row r="2" spans="1:5" s="69" customFormat="1" ht="21" customHeight="1">
      <c r="A2" s="291" t="s">
        <v>46</v>
      </c>
      <c r="B2" s="267" t="s">
        <v>166</v>
      </c>
      <c r="C2" s="269" t="s">
        <v>41</v>
      </c>
      <c r="D2" s="269" t="s">
        <v>41</v>
      </c>
      <c r="E2" s="269" t="s">
        <v>41</v>
      </c>
    </row>
    <row r="3" spans="1:5" s="69" customFormat="1" ht="24.75" thickBot="1">
      <c r="A3" s="712" t="s">
        <v>146</v>
      </c>
      <c r="B3" s="268" t="s">
        <v>349</v>
      </c>
      <c r="C3" s="354" t="s">
        <v>41</v>
      </c>
      <c r="D3" s="354" t="s">
        <v>41</v>
      </c>
      <c r="E3" s="354" t="s">
        <v>41</v>
      </c>
    </row>
    <row r="4" spans="1:5" s="70" customFormat="1" ht="15.75" customHeight="1" thickBot="1">
      <c r="A4" s="171"/>
      <c r="B4" s="171"/>
      <c r="C4" s="172"/>
      <c r="D4" s="172"/>
      <c r="E4" s="172" t="s">
        <v>458</v>
      </c>
    </row>
    <row r="5" spans="1:5" ht="27" customHeight="1" thickBot="1">
      <c r="A5" s="292" t="s">
        <v>147</v>
      </c>
      <c r="B5" s="173" t="s">
        <v>42</v>
      </c>
      <c r="C5" s="415" t="s">
        <v>460</v>
      </c>
      <c r="D5" s="415" t="s">
        <v>459</v>
      </c>
      <c r="E5" s="415" t="s">
        <v>499</v>
      </c>
    </row>
    <row r="6" spans="1:5" s="57" customFormat="1" ht="12.75" customHeight="1" thickBot="1">
      <c r="A6" s="149" t="s">
        <v>419</v>
      </c>
      <c r="B6" s="150" t="s">
        <v>420</v>
      </c>
      <c r="C6" s="151" t="s">
        <v>421</v>
      </c>
      <c r="D6" s="151" t="s">
        <v>423</v>
      </c>
      <c r="E6" s="151" t="s">
        <v>422</v>
      </c>
    </row>
    <row r="7" spans="1:5" s="57" customFormat="1" ht="15.75" customHeight="1" thickBot="1">
      <c r="A7" s="174"/>
      <c r="B7" s="175" t="s">
        <v>43</v>
      </c>
      <c r="C7" s="271"/>
      <c r="D7" s="271"/>
      <c r="E7" s="271"/>
    </row>
    <row r="8" spans="1:5" s="57" customFormat="1" ht="12" customHeight="1" thickBot="1">
      <c r="A8" s="27" t="s">
        <v>7</v>
      </c>
      <c r="B8" s="19" t="s">
        <v>195</v>
      </c>
      <c r="C8" s="207">
        <f>+C9+C10+C11+C12+C13+C14</f>
        <v>45420422</v>
      </c>
      <c r="D8" s="207">
        <f>+D9+D10+D11+D12+D13+D14</f>
        <v>50933040</v>
      </c>
      <c r="E8" s="207">
        <f>+E9+E10+E11+E12+E13+E14</f>
        <v>50933040</v>
      </c>
    </row>
    <row r="9" spans="1:5" s="71" customFormat="1" ht="12" customHeight="1">
      <c r="A9" s="319" t="s">
        <v>65</v>
      </c>
      <c r="B9" s="301" t="s">
        <v>196</v>
      </c>
      <c r="C9" s="210">
        <v>15752062</v>
      </c>
      <c r="D9" s="210">
        <v>15763929</v>
      </c>
      <c r="E9" s="210">
        <v>15763929</v>
      </c>
    </row>
    <row r="10" spans="1:5" s="72" customFormat="1" ht="12" customHeight="1">
      <c r="A10" s="320" t="s">
        <v>66</v>
      </c>
      <c r="B10" s="302" t="s">
        <v>197</v>
      </c>
      <c r="C10" s="209">
        <v>15499280</v>
      </c>
      <c r="D10" s="209">
        <v>17512800</v>
      </c>
      <c r="E10" s="209">
        <v>17512800</v>
      </c>
    </row>
    <row r="11" spans="1:5" s="72" customFormat="1" ht="12" customHeight="1">
      <c r="A11" s="320" t="s">
        <v>67</v>
      </c>
      <c r="B11" s="302" t="s">
        <v>198</v>
      </c>
      <c r="C11" s="209">
        <v>12357213</v>
      </c>
      <c r="D11" s="209">
        <v>13608873</v>
      </c>
      <c r="E11" s="209">
        <v>13608873</v>
      </c>
    </row>
    <row r="12" spans="1:5" s="72" customFormat="1" ht="12" customHeight="1">
      <c r="A12" s="320" t="s">
        <v>68</v>
      </c>
      <c r="B12" s="302" t="s">
        <v>199</v>
      </c>
      <c r="C12" s="209">
        <v>1800000</v>
      </c>
      <c r="D12" s="209">
        <v>2128108</v>
      </c>
      <c r="E12" s="209">
        <v>2128108</v>
      </c>
    </row>
    <row r="13" spans="1:5" s="72" customFormat="1" ht="12" customHeight="1">
      <c r="A13" s="320" t="s">
        <v>101</v>
      </c>
      <c r="B13" s="302" t="s">
        <v>430</v>
      </c>
      <c r="C13" s="209">
        <v>11867</v>
      </c>
      <c r="D13" s="209">
        <v>1838200</v>
      </c>
      <c r="E13" s="209">
        <v>1838200</v>
      </c>
    </row>
    <row r="14" spans="1:5" s="71" customFormat="1" ht="12" customHeight="1" thickBot="1">
      <c r="A14" s="321" t="s">
        <v>69</v>
      </c>
      <c r="B14" s="303" t="s">
        <v>360</v>
      </c>
      <c r="C14" s="209"/>
      <c r="D14" s="209">
        <v>81130</v>
      </c>
      <c r="E14" s="209">
        <v>81130</v>
      </c>
    </row>
    <row r="15" spans="1:5" s="71" customFormat="1" ht="12" customHeight="1" thickBot="1">
      <c r="A15" s="27" t="s">
        <v>8</v>
      </c>
      <c r="B15" s="202" t="s">
        <v>200</v>
      </c>
      <c r="C15" s="207">
        <f>+C16+C17+C18+C19+C20</f>
        <v>901219</v>
      </c>
      <c r="D15" s="207">
        <f>+D16+D17+D18+D19+D20</f>
        <v>4678694</v>
      </c>
      <c r="E15" s="207">
        <f>+E16+E17+E18+E19+E20</f>
        <v>4528014</v>
      </c>
    </row>
    <row r="16" spans="1:5" s="71" customFormat="1" ht="12" customHeight="1">
      <c r="A16" s="319" t="s">
        <v>71</v>
      </c>
      <c r="B16" s="301" t="s">
        <v>201</v>
      </c>
      <c r="C16" s="210"/>
      <c r="D16" s="210"/>
      <c r="E16" s="210"/>
    </row>
    <row r="17" spans="1:5" s="71" customFormat="1" ht="12" customHeight="1">
      <c r="A17" s="320" t="s">
        <v>72</v>
      </c>
      <c r="B17" s="302" t="s">
        <v>202</v>
      </c>
      <c r="C17" s="209"/>
      <c r="D17" s="209"/>
      <c r="E17" s="209"/>
    </row>
    <row r="18" spans="1:5" s="71" customFormat="1" ht="12" customHeight="1">
      <c r="A18" s="320" t="s">
        <v>73</v>
      </c>
      <c r="B18" s="302" t="s">
        <v>351</v>
      </c>
      <c r="C18" s="209"/>
      <c r="D18" s="209"/>
      <c r="E18" s="209"/>
    </row>
    <row r="19" spans="1:5" s="71" customFormat="1" ht="12" customHeight="1">
      <c r="A19" s="320" t="s">
        <v>74</v>
      </c>
      <c r="B19" s="302" t="s">
        <v>352</v>
      </c>
      <c r="C19" s="209"/>
      <c r="D19" s="209"/>
      <c r="E19" s="209"/>
    </row>
    <row r="20" spans="1:5" s="71" customFormat="1" ht="12" customHeight="1">
      <c r="A20" s="320" t="s">
        <v>75</v>
      </c>
      <c r="B20" s="302" t="s">
        <v>203</v>
      </c>
      <c r="C20" s="209">
        <v>901219</v>
      </c>
      <c r="D20" s="209">
        <v>4678694</v>
      </c>
      <c r="E20" s="209">
        <v>4528014</v>
      </c>
    </row>
    <row r="21" spans="1:5" s="72" customFormat="1" ht="12" customHeight="1" thickBot="1">
      <c r="A21" s="321" t="s">
        <v>81</v>
      </c>
      <c r="B21" s="303" t="s">
        <v>204</v>
      </c>
      <c r="C21" s="211"/>
      <c r="D21" s="211">
        <v>0</v>
      </c>
      <c r="E21" s="211">
        <v>0</v>
      </c>
    </row>
    <row r="22" spans="1:5" s="72" customFormat="1" ht="12" customHeight="1" thickBot="1">
      <c r="A22" s="27" t="s">
        <v>9</v>
      </c>
      <c r="B22" s="19" t="s">
        <v>205</v>
      </c>
      <c r="C22" s="207">
        <f>+C23+C24+C25+C26+C27</f>
        <v>0</v>
      </c>
      <c r="D22" s="207">
        <f>+D23+D24+D25+D26+D27</f>
        <v>35411615</v>
      </c>
      <c r="E22" s="207">
        <f>+E23+E24+E25+E26+E27</f>
        <v>36014230</v>
      </c>
    </row>
    <row r="23" spans="1:5" s="72" customFormat="1" ht="12" customHeight="1">
      <c r="A23" s="319" t="s">
        <v>54</v>
      </c>
      <c r="B23" s="301" t="s">
        <v>206</v>
      </c>
      <c r="C23" s="210"/>
      <c r="D23" s="210">
        <v>486000</v>
      </c>
      <c r="E23" s="210">
        <v>486000</v>
      </c>
    </row>
    <row r="24" spans="1:5" s="71" customFormat="1" ht="12" customHeight="1">
      <c r="A24" s="320" t="s">
        <v>55</v>
      </c>
      <c r="B24" s="302" t="s">
        <v>207</v>
      </c>
      <c r="C24" s="209"/>
      <c r="D24" s="209"/>
      <c r="E24" s="209"/>
    </row>
    <row r="25" spans="1:5" s="72" customFormat="1" ht="12" customHeight="1">
      <c r="A25" s="320" t="s">
        <v>56</v>
      </c>
      <c r="B25" s="302" t="s">
        <v>353</v>
      </c>
      <c r="C25" s="209"/>
      <c r="D25" s="209"/>
      <c r="E25" s="209"/>
    </row>
    <row r="26" spans="1:5" s="72" customFormat="1" ht="12" customHeight="1">
      <c r="A26" s="320" t="s">
        <v>57</v>
      </c>
      <c r="B26" s="302" t="s">
        <v>354</v>
      </c>
      <c r="C26" s="209"/>
      <c r="D26" s="209"/>
      <c r="E26" s="209"/>
    </row>
    <row r="27" spans="1:5" s="72" customFormat="1" ht="12" customHeight="1">
      <c r="A27" s="320" t="s">
        <v>115</v>
      </c>
      <c r="B27" s="302" t="s">
        <v>208</v>
      </c>
      <c r="C27" s="209">
        <v>0</v>
      </c>
      <c r="D27" s="209">
        <v>34925615</v>
      </c>
      <c r="E27" s="209">
        <v>35528230</v>
      </c>
    </row>
    <row r="28" spans="1:5" s="72" customFormat="1" ht="12" customHeight="1" thickBot="1">
      <c r="A28" s="321" t="s">
        <v>116</v>
      </c>
      <c r="B28" s="303" t="s">
        <v>209</v>
      </c>
      <c r="C28" s="211"/>
      <c r="D28" s="211">
        <v>31274365</v>
      </c>
      <c r="E28" s="211">
        <v>31876980</v>
      </c>
    </row>
    <row r="29" spans="1:5" s="72" customFormat="1" ht="12" customHeight="1" thickBot="1">
      <c r="A29" s="27" t="s">
        <v>117</v>
      </c>
      <c r="B29" s="19" t="s">
        <v>210</v>
      </c>
      <c r="C29" s="213">
        <f>+C30+C34+C35+C36</f>
        <v>2300000</v>
      </c>
      <c r="D29" s="213">
        <f>+D30+D34+D35+D36</f>
        <v>2000000</v>
      </c>
      <c r="E29" s="213">
        <f>+E30+E34+E35+E36</f>
        <v>1780091</v>
      </c>
    </row>
    <row r="30" spans="1:5" s="72" customFormat="1" ht="12" customHeight="1">
      <c r="A30" s="319" t="s">
        <v>211</v>
      </c>
      <c r="B30" s="301" t="s">
        <v>431</v>
      </c>
      <c r="C30" s="296">
        <f>+C31+C32+C33</f>
        <v>2000000</v>
      </c>
      <c r="D30" s="296">
        <f>+D31+D32+D33</f>
        <v>2000000</v>
      </c>
      <c r="E30" s="296">
        <f>+E31+E32+E33</f>
        <v>1759872</v>
      </c>
    </row>
    <row r="31" spans="1:5" s="72" customFormat="1" ht="12" customHeight="1">
      <c r="A31" s="320" t="s">
        <v>212</v>
      </c>
      <c r="B31" s="302" t="s">
        <v>789</v>
      </c>
      <c r="C31" s="209">
        <v>500000</v>
      </c>
      <c r="D31" s="209">
        <v>500000</v>
      </c>
      <c r="E31" s="209">
        <v>430000</v>
      </c>
    </row>
    <row r="32" spans="1:5" s="72" customFormat="1" ht="12" customHeight="1">
      <c r="A32" s="320" t="s">
        <v>213</v>
      </c>
      <c r="B32" s="302" t="s">
        <v>788</v>
      </c>
      <c r="C32" s="209"/>
      <c r="D32" s="209"/>
      <c r="E32" s="209"/>
    </row>
    <row r="33" spans="1:5" s="72" customFormat="1" ht="12" customHeight="1">
      <c r="A33" s="320" t="s">
        <v>364</v>
      </c>
      <c r="B33" s="302" t="s">
        <v>787</v>
      </c>
      <c r="C33" s="209">
        <v>1500000</v>
      </c>
      <c r="D33" s="209">
        <v>1500000</v>
      </c>
      <c r="E33" s="209">
        <v>1329872</v>
      </c>
    </row>
    <row r="34" spans="1:5" s="72" customFormat="1" ht="12" customHeight="1">
      <c r="A34" s="320" t="s">
        <v>214</v>
      </c>
      <c r="B34" s="302" t="s">
        <v>219</v>
      </c>
      <c r="C34" s="209">
        <v>300000</v>
      </c>
      <c r="D34" s="209">
        <v>0</v>
      </c>
      <c r="E34" s="209">
        <v>0</v>
      </c>
    </row>
    <row r="35" spans="1:5" s="72" customFormat="1" ht="12" customHeight="1">
      <c r="A35" s="320" t="s">
        <v>215</v>
      </c>
      <c r="B35" s="302" t="s">
        <v>220</v>
      </c>
      <c r="C35" s="209"/>
      <c r="D35" s="209"/>
      <c r="E35" s="209"/>
    </row>
    <row r="36" spans="1:5" s="72" customFormat="1" ht="12" customHeight="1" thickBot="1">
      <c r="A36" s="321" t="s">
        <v>216</v>
      </c>
      <c r="B36" s="303" t="s">
        <v>221</v>
      </c>
      <c r="C36" s="211"/>
      <c r="D36" s="211">
        <v>0</v>
      </c>
      <c r="E36" s="211">
        <v>20219</v>
      </c>
    </row>
    <row r="37" spans="1:5" s="72" customFormat="1" ht="12" customHeight="1" thickBot="1">
      <c r="A37" s="27" t="s">
        <v>11</v>
      </c>
      <c r="B37" s="19" t="s">
        <v>361</v>
      </c>
      <c r="C37" s="207">
        <f>SUM(C38:C48)</f>
        <v>0</v>
      </c>
      <c r="D37" s="207">
        <f>SUM(D38:D48)</f>
        <v>0</v>
      </c>
      <c r="E37" s="207">
        <f>SUM(E38:E48)</f>
        <v>415435</v>
      </c>
    </row>
    <row r="38" spans="1:5" s="72" customFormat="1" ht="12" customHeight="1">
      <c r="A38" s="319" t="s">
        <v>58</v>
      </c>
      <c r="B38" s="301" t="s">
        <v>224</v>
      </c>
      <c r="C38" s="210"/>
      <c r="D38" s="210"/>
      <c r="E38" s="210">
        <v>3937</v>
      </c>
    </row>
    <row r="39" spans="1:5" s="72" customFormat="1" ht="12" customHeight="1">
      <c r="A39" s="320" t="s">
        <v>59</v>
      </c>
      <c r="B39" s="302" t="s">
        <v>225</v>
      </c>
      <c r="C39" s="209"/>
      <c r="D39" s="209"/>
      <c r="E39" s="209">
        <v>122536</v>
      </c>
    </row>
    <row r="40" spans="1:5" s="72" customFormat="1" ht="12" customHeight="1">
      <c r="A40" s="320" t="s">
        <v>60</v>
      </c>
      <c r="B40" s="302" t="s">
        <v>226</v>
      </c>
      <c r="C40" s="209"/>
      <c r="D40" s="209"/>
      <c r="E40" s="209"/>
    </row>
    <row r="41" spans="1:5" s="72" customFormat="1" ht="12" customHeight="1">
      <c r="A41" s="320" t="s">
        <v>119</v>
      </c>
      <c r="B41" s="302" t="s">
        <v>227</v>
      </c>
      <c r="C41" s="209"/>
      <c r="D41" s="209"/>
      <c r="E41" s="209">
        <v>93555</v>
      </c>
    </row>
    <row r="42" spans="1:5" s="72" customFormat="1" ht="12" customHeight="1">
      <c r="A42" s="320" t="s">
        <v>120</v>
      </c>
      <c r="B42" s="302" t="s">
        <v>228</v>
      </c>
      <c r="C42" s="209"/>
      <c r="D42" s="209"/>
      <c r="E42" s="209">
        <v>7901</v>
      </c>
    </row>
    <row r="43" spans="1:5" s="72" customFormat="1" ht="12" customHeight="1">
      <c r="A43" s="320" t="s">
        <v>121</v>
      </c>
      <c r="B43" s="302" t="s">
        <v>229</v>
      </c>
      <c r="C43" s="209"/>
      <c r="D43" s="209"/>
      <c r="E43" s="209">
        <v>82801</v>
      </c>
    </row>
    <row r="44" spans="1:5" s="72" customFormat="1" ht="12" customHeight="1">
      <c r="A44" s="320" t="s">
        <v>122</v>
      </c>
      <c r="B44" s="302" t="s">
        <v>230</v>
      </c>
      <c r="C44" s="209"/>
      <c r="D44" s="209"/>
      <c r="E44" s="209"/>
    </row>
    <row r="45" spans="1:5" s="72" customFormat="1" ht="12" customHeight="1">
      <c r="A45" s="320" t="s">
        <v>123</v>
      </c>
      <c r="B45" s="302" t="s">
        <v>231</v>
      </c>
      <c r="C45" s="209"/>
      <c r="D45" s="209"/>
      <c r="E45" s="209">
        <v>19650</v>
      </c>
    </row>
    <row r="46" spans="1:5" s="72" customFormat="1" ht="12" customHeight="1">
      <c r="A46" s="320" t="s">
        <v>222</v>
      </c>
      <c r="B46" s="302" t="s">
        <v>232</v>
      </c>
      <c r="C46" s="212"/>
      <c r="D46" s="212"/>
      <c r="E46" s="212"/>
    </row>
    <row r="47" spans="1:5" s="72" customFormat="1" ht="12" customHeight="1">
      <c r="A47" s="321" t="s">
        <v>223</v>
      </c>
      <c r="B47" s="303" t="s">
        <v>363</v>
      </c>
      <c r="C47" s="290"/>
      <c r="D47" s="290"/>
      <c r="E47" s="290">
        <v>0</v>
      </c>
    </row>
    <row r="48" spans="1:5" s="72" customFormat="1" ht="12" customHeight="1" thickBot="1">
      <c r="A48" s="321" t="s">
        <v>362</v>
      </c>
      <c r="B48" s="303" t="s">
        <v>233</v>
      </c>
      <c r="C48" s="290"/>
      <c r="D48" s="290"/>
      <c r="E48" s="290">
        <v>85055</v>
      </c>
    </row>
    <row r="49" spans="1:5" s="72" customFormat="1" ht="12" customHeight="1" thickBot="1">
      <c r="A49" s="27" t="s">
        <v>12</v>
      </c>
      <c r="B49" s="19" t="s">
        <v>234</v>
      </c>
      <c r="C49" s="207">
        <f>SUM(C50:C54)</f>
        <v>0</v>
      </c>
      <c r="D49" s="207">
        <f>SUM(D50:D54)</f>
        <v>0</v>
      </c>
      <c r="E49" s="207">
        <f>SUM(E50:E54)</f>
        <v>78740</v>
      </c>
    </row>
    <row r="50" spans="1:5" s="72" customFormat="1" ht="12" customHeight="1">
      <c r="A50" s="319" t="s">
        <v>61</v>
      </c>
      <c r="B50" s="301" t="s">
        <v>238</v>
      </c>
      <c r="C50" s="331"/>
      <c r="D50" s="331"/>
      <c r="E50" s="331"/>
    </row>
    <row r="51" spans="1:5" s="72" customFormat="1" ht="12" customHeight="1">
      <c r="A51" s="320" t="s">
        <v>62</v>
      </c>
      <c r="B51" s="302" t="s">
        <v>239</v>
      </c>
      <c r="C51" s="212">
        <v>0</v>
      </c>
      <c r="D51" s="212">
        <v>0</v>
      </c>
      <c r="E51" s="212">
        <v>0</v>
      </c>
    </row>
    <row r="52" spans="1:5" s="72" customFormat="1" ht="12" customHeight="1">
      <c r="A52" s="320" t="s">
        <v>235</v>
      </c>
      <c r="B52" s="302" t="s">
        <v>240</v>
      </c>
      <c r="C52" s="212"/>
      <c r="D52" s="212">
        <v>0</v>
      </c>
      <c r="E52" s="212">
        <v>78740</v>
      </c>
    </row>
    <row r="53" spans="1:5" s="72" customFormat="1" ht="12" customHeight="1">
      <c r="A53" s="320" t="s">
        <v>236</v>
      </c>
      <c r="B53" s="302" t="s">
        <v>241</v>
      </c>
      <c r="C53" s="212"/>
      <c r="D53" s="212"/>
      <c r="E53" s="212"/>
    </row>
    <row r="54" spans="1:5" s="72" customFormat="1" ht="12" customHeight="1" thickBot="1">
      <c r="A54" s="321" t="s">
        <v>237</v>
      </c>
      <c r="B54" s="303" t="s">
        <v>242</v>
      </c>
      <c r="C54" s="290"/>
      <c r="D54" s="290"/>
      <c r="E54" s="290"/>
    </row>
    <row r="55" spans="1:5" s="72" customFormat="1" ht="12" customHeight="1" thickBot="1">
      <c r="A55" s="27" t="s">
        <v>124</v>
      </c>
      <c r="B55" s="19" t="s">
        <v>243</v>
      </c>
      <c r="C55" s="207">
        <f>SUM(C56:C58)</f>
        <v>0</v>
      </c>
      <c r="D55" s="207">
        <f>SUM(D56:D58)</f>
        <v>0</v>
      </c>
      <c r="E55" s="207">
        <f>SUM(E56:E58)</f>
        <v>10000</v>
      </c>
    </row>
    <row r="56" spans="1:5" s="72" customFormat="1" ht="12" customHeight="1">
      <c r="A56" s="319" t="s">
        <v>63</v>
      </c>
      <c r="B56" s="301" t="s">
        <v>244</v>
      </c>
      <c r="C56" s="210"/>
      <c r="D56" s="210"/>
      <c r="E56" s="210"/>
    </row>
    <row r="57" spans="1:5" s="72" customFormat="1" ht="12" customHeight="1">
      <c r="A57" s="320" t="s">
        <v>64</v>
      </c>
      <c r="B57" s="302" t="s">
        <v>355</v>
      </c>
      <c r="C57" s="209"/>
      <c r="D57" s="209">
        <v>0</v>
      </c>
      <c r="E57" s="209">
        <v>10000</v>
      </c>
    </row>
    <row r="58" spans="1:5" s="72" customFormat="1" ht="12" customHeight="1">
      <c r="A58" s="320" t="s">
        <v>247</v>
      </c>
      <c r="B58" s="302" t="s">
        <v>245</v>
      </c>
      <c r="C58" s="209"/>
      <c r="D58" s="209">
        <v>0</v>
      </c>
      <c r="E58" s="209">
        <v>0</v>
      </c>
    </row>
    <row r="59" spans="1:5" s="72" customFormat="1" ht="12" customHeight="1" thickBot="1">
      <c r="A59" s="321" t="s">
        <v>248</v>
      </c>
      <c r="B59" s="303" t="s">
        <v>246</v>
      </c>
      <c r="C59" s="211"/>
      <c r="D59" s="211"/>
      <c r="E59" s="211"/>
    </row>
    <row r="60" spans="1:5" s="72" customFormat="1" ht="12" customHeight="1" thickBot="1">
      <c r="A60" s="27" t="s">
        <v>14</v>
      </c>
      <c r="B60" s="202" t="s">
        <v>249</v>
      </c>
      <c r="C60" s="207">
        <f>SUM(C61:C63)</f>
        <v>21069955</v>
      </c>
      <c r="D60" s="207">
        <f>SUM(D61:D63)</f>
        <v>21069955</v>
      </c>
      <c r="E60" s="207">
        <f>SUM(E61:E63)</f>
        <v>20334636</v>
      </c>
    </row>
    <row r="61" spans="1:5" s="72" customFormat="1" ht="12" customHeight="1">
      <c r="A61" s="319" t="s">
        <v>125</v>
      </c>
      <c r="B61" s="301" t="s">
        <v>251</v>
      </c>
      <c r="C61" s="212"/>
      <c r="D61" s="212"/>
      <c r="E61" s="212"/>
    </row>
    <row r="62" spans="1:5" s="72" customFormat="1" ht="12" customHeight="1">
      <c r="A62" s="320" t="s">
        <v>126</v>
      </c>
      <c r="B62" s="302" t="s">
        <v>356</v>
      </c>
      <c r="C62" s="212"/>
      <c r="D62" s="212"/>
      <c r="E62" s="212"/>
    </row>
    <row r="63" spans="1:5" s="72" customFormat="1" ht="12" customHeight="1">
      <c r="A63" s="320" t="s">
        <v>171</v>
      </c>
      <c r="B63" s="302" t="s">
        <v>252</v>
      </c>
      <c r="C63" s="212">
        <v>21069955</v>
      </c>
      <c r="D63" s="212">
        <v>21069955</v>
      </c>
      <c r="E63" s="212">
        <v>20334636</v>
      </c>
    </row>
    <row r="64" spans="1:5" s="72" customFormat="1" ht="12" customHeight="1" thickBot="1">
      <c r="A64" s="321" t="s">
        <v>250</v>
      </c>
      <c r="B64" s="303" t="s">
        <v>253</v>
      </c>
      <c r="C64" s="212"/>
      <c r="D64" s="212"/>
      <c r="E64" s="212"/>
    </row>
    <row r="65" spans="1:5" s="72" customFormat="1" ht="12" customHeight="1" thickBot="1">
      <c r="A65" s="27" t="s">
        <v>15</v>
      </c>
      <c r="B65" s="19" t="s">
        <v>254</v>
      </c>
      <c r="C65" s="213">
        <f>+C8+C15+C22+C29+C37+C49+C55+C60</f>
        <v>69691596</v>
      </c>
      <c r="D65" s="213">
        <f>+D8+D15+D22+D29+D37+D49+D55+D60</f>
        <v>114093304</v>
      </c>
      <c r="E65" s="213">
        <f>+E8+E15+E22+E29+E37+E49+E55+E60</f>
        <v>114094186</v>
      </c>
    </row>
    <row r="66" spans="1:5" s="72" customFormat="1" ht="12" customHeight="1" thickBot="1">
      <c r="A66" s="322" t="s">
        <v>345</v>
      </c>
      <c r="B66" s="202" t="s">
        <v>256</v>
      </c>
      <c r="C66" s="207">
        <f>SUM(C67:C69)</f>
        <v>17519955</v>
      </c>
      <c r="D66" s="207">
        <f>SUM(D67:D69)</f>
        <v>8657787</v>
      </c>
      <c r="E66" s="207">
        <f>SUM(E67:E69)</f>
        <v>8657787</v>
      </c>
    </row>
    <row r="67" spans="1:5" s="72" customFormat="1" ht="12" customHeight="1">
      <c r="A67" s="319" t="s">
        <v>287</v>
      </c>
      <c r="B67" s="301" t="s">
        <v>257</v>
      </c>
      <c r="C67" s="212"/>
      <c r="D67" s="212"/>
      <c r="E67" s="212"/>
    </row>
    <row r="68" spans="1:5" s="72" customFormat="1" ht="12" customHeight="1">
      <c r="A68" s="320" t="s">
        <v>296</v>
      </c>
      <c r="B68" s="302" t="s">
        <v>258</v>
      </c>
      <c r="C68" s="212"/>
      <c r="D68" s="212">
        <v>0</v>
      </c>
      <c r="E68" s="212"/>
    </row>
    <row r="69" spans="1:5" s="72" customFormat="1" ht="12" customHeight="1" thickBot="1">
      <c r="A69" s="321" t="s">
        <v>297</v>
      </c>
      <c r="B69" s="304" t="s">
        <v>259</v>
      </c>
      <c r="C69" s="212">
        <v>17519955</v>
      </c>
      <c r="D69" s="212">
        <v>8657787</v>
      </c>
      <c r="E69" s="212">
        <v>8657787</v>
      </c>
    </row>
    <row r="70" spans="1:5" s="72" customFormat="1" ht="12" customHeight="1" thickBot="1">
      <c r="A70" s="322" t="s">
        <v>260</v>
      </c>
      <c r="B70" s="202" t="s">
        <v>261</v>
      </c>
      <c r="C70" s="207">
        <f>SUM(C71:C74)</f>
        <v>0</v>
      </c>
      <c r="D70" s="207">
        <f>SUM(D71:D74)</f>
        <v>0</v>
      </c>
      <c r="E70" s="207">
        <f>SUM(E71:E74)</f>
        <v>0</v>
      </c>
    </row>
    <row r="71" spans="1:5" s="72" customFormat="1" ht="12" customHeight="1">
      <c r="A71" s="319" t="s">
        <v>102</v>
      </c>
      <c r="B71" s="301" t="s">
        <v>262</v>
      </c>
      <c r="C71" s="212"/>
      <c r="D71" s="212"/>
      <c r="E71" s="212"/>
    </row>
    <row r="72" spans="1:5" s="72" customFormat="1" ht="12" customHeight="1">
      <c r="A72" s="320" t="s">
        <v>103</v>
      </c>
      <c r="B72" s="302" t="s">
        <v>263</v>
      </c>
      <c r="C72" s="212"/>
      <c r="D72" s="212"/>
      <c r="E72" s="212"/>
    </row>
    <row r="73" spans="1:5" s="72" customFormat="1" ht="12" customHeight="1">
      <c r="A73" s="320" t="s">
        <v>288</v>
      </c>
      <c r="B73" s="302" t="s">
        <v>264</v>
      </c>
      <c r="C73" s="212"/>
      <c r="D73" s="212"/>
      <c r="E73" s="212"/>
    </row>
    <row r="74" spans="1:5" s="72" customFormat="1" ht="12" customHeight="1" thickBot="1">
      <c r="A74" s="320" t="s">
        <v>289</v>
      </c>
      <c r="B74" s="302" t="s">
        <v>265</v>
      </c>
      <c r="C74" s="212"/>
      <c r="D74" s="212"/>
      <c r="E74" s="212"/>
    </row>
    <row r="75" spans="1:5" s="72" customFormat="1" ht="12" customHeight="1" thickBot="1">
      <c r="A75" s="326" t="s">
        <v>266</v>
      </c>
      <c r="B75" s="356" t="s">
        <v>267</v>
      </c>
      <c r="C75" s="207">
        <f>SUM(C76:C77)</f>
        <v>3851381</v>
      </c>
      <c r="D75" s="207">
        <f>SUM(D76:D77)</f>
        <v>5176947</v>
      </c>
      <c r="E75" s="207">
        <f>SUM(E76:E77)</f>
        <v>5176947</v>
      </c>
    </row>
    <row r="76" spans="1:5" s="72" customFormat="1" ht="12" customHeight="1">
      <c r="A76" s="319" t="s">
        <v>290</v>
      </c>
      <c r="B76" s="301" t="s">
        <v>268</v>
      </c>
      <c r="C76" s="212">
        <v>3851381</v>
      </c>
      <c r="D76" s="212">
        <v>5176947</v>
      </c>
      <c r="E76" s="212">
        <v>5176947</v>
      </c>
    </row>
    <row r="77" spans="1:5" s="72" customFormat="1" ht="12" customHeight="1" thickBot="1">
      <c r="A77" s="321" t="s">
        <v>291</v>
      </c>
      <c r="B77" s="303" t="s">
        <v>269</v>
      </c>
      <c r="C77" s="212"/>
      <c r="D77" s="212"/>
      <c r="E77" s="212"/>
    </row>
    <row r="78" spans="1:5" s="71" customFormat="1" ht="12" customHeight="1" thickBot="1">
      <c r="A78" s="322" t="s">
        <v>270</v>
      </c>
      <c r="B78" s="202" t="s">
        <v>271</v>
      </c>
      <c r="C78" s="207">
        <f>SUM(C79:C81)</f>
        <v>0</v>
      </c>
      <c r="D78" s="207">
        <f>SUM(D79:D81)</f>
        <v>1875191</v>
      </c>
      <c r="E78" s="207">
        <f>SUM(E79:E81)</f>
        <v>1875191</v>
      </c>
    </row>
    <row r="79" spans="1:5" s="72" customFormat="1" ht="12" customHeight="1">
      <c r="A79" s="319" t="s">
        <v>292</v>
      </c>
      <c r="B79" s="301" t="s">
        <v>272</v>
      </c>
      <c r="C79" s="212"/>
      <c r="D79" s="212">
        <v>1875191</v>
      </c>
      <c r="E79" s="212">
        <v>1875191</v>
      </c>
    </row>
    <row r="80" spans="1:5" s="72" customFormat="1" ht="12" customHeight="1">
      <c r="A80" s="320" t="s">
        <v>293</v>
      </c>
      <c r="B80" s="302" t="s">
        <v>273</v>
      </c>
      <c r="C80" s="212"/>
      <c r="D80" s="212"/>
      <c r="E80" s="212"/>
    </row>
    <row r="81" spans="1:5" s="72" customFormat="1" ht="12" customHeight="1" thickBot="1">
      <c r="A81" s="321" t="s">
        <v>294</v>
      </c>
      <c r="B81" s="303" t="s">
        <v>274</v>
      </c>
      <c r="C81" s="212"/>
      <c r="D81" s="212"/>
      <c r="E81" s="212"/>
    </row>
    <row r="82" spans="1:5" s="72" customFormat="1" ht="12" customHeight="1" thickBot="1">
      <c r="A82" s="322" t="s">
        <v>275</v>
      </c>
      <c r="B82" s="202" t="s">
        <v>295</v>
      </c>
      <c r="C82" s="207">
        <f>SUM(C83:C86)</f>
        <v>0</v>
      </c>
      <c r="D82" s="207">
        <f>SUM(D83:D86)</f>
        <v>0</v>
      </c>
      <c r="E82" s="207">
        <f>SUM(E83:E86)</f>
        <v>0</v>
      </c>
    </row>
    <row r="83" spans="1:5" s="72" customFormat="1" ht="12" customHeight="1">
      <c r="A83" s="323" t="s">
        <v>276</v>
      </c>
      <c r="B83" s="301" t="s">
        <v>277</v>
      </c>
      <c r="C83" s="212"/>
      <c r="D83" s="212"/>
      <c r="E83" s="212"/>
    </row>
    <row r="84" spans="1:5" s="72" customFormat="1" ht="12" customHeight="1">
      <c r="A84" s="324" t="s">
        <v>278</v>
      </c>
      <c r="B84" s="302" t="s">
        <v>279</v>
      </c>
      <c r="C84" s="212"/>
      <c r="D84" s="212"/>
      <c r="E84" s="212"/>
    </row>
    <row r="85" spans="1:5" s="72" customFormat="1" ht="12" customHeight="1">
      <c r="A85" s="324" t="s">
        <v>280</v>
      </c>
      <c r="B85" s="302" t="s">
        <v>281</v>
      </c>
      <c r="C85" s="212"/>
      <c r="D85" s="212"/>
      <c r="E85" s="212"/>
    </row>
    <row r="86" spans="1:5" s="71" customFormat="1" ht="12" customHeight="1" thickBot="1">
      <c r="A86" s="325" t="s">
        <v>282</v>
      </c>
      <c r="B86" s="303" t="s">
        <v>283</v>
      </c>
      <c r="C86" s="212"/>
      <c r="D86" s="212"/>
      <c r="E86" s="212"/>
    </row>
    <row r="87" spans="1:5" s="71" customFormat="1" ht="12" customHeight="1" thickBot="1">
      <c r="A87" s="322" t="s">
        <v>284</v>
      </c>
      <c r="B87" s="202" t="s">
        <v>402</v>
      </c>
      <c r="C87" s="332"/>
      <c r="D87" s="332"/>
      <c r="E87" s="332"/>
    </row>
    <row r="88" spans="1:5" s="71" customFormat="1" ht="12" customHeight="1" thickBot="1">
      <c r="A88" s="322" t="s">
        <v>432</v>
      </c>
      <c r="B88" s="202" t="s">
        <v>285</v>
      </c>
      <c r="C88" s="332"/>
      <c r="D88" s="332"/>
      <c r="E88" s="332"/>
    </row>
    <row r="89" spans="1:5" s="71" customFormat="1" ht="12" customHeight="1" thickBot="1">
      <c r="A89" s="322" t="s">
        <v>433</v>
      </c>
      <c r="B89" s="308" t="s">
        <v>405</v>
      </c>
      <c r="C89" s="213">
        <f>+C66+C70+C75+C78+C82+C88+C87</f>
        <v>21371336</v>
      </c>
      <c r="D89" s="213">
        <f>+D66+D70+D75+D78+D82+D88+D87</f>
        <v>15709925</v>
      </c>
      <c r="E89" s="213">
        <f>+E66+E70+E75+E78+E82+E88+E87</f>
        <v>15709925</v>
      </c>
    </row>
    <row r="90" spans="1:5" s="71" customFormat="1" ht="12" customHeight="1" thickBot="1">
      <c r="A90" s="326" t="s">
        <v>434</v>
      </c>
      <c r="B90" s="309" t="s">
        <v>435</v>
      </c>
      <c r="C90" s="213">
        <f>+C65+C89</f>
        <v>91062932</v>
      </c>
      <c r="D90" s="213">
        <f>+D65+D89</f>
        <v>129803229</v>
      </c>
      <c r="E90" s="213">
        <f>+E65+E89</f>
        <v>129804111</v>
      </c>
    </row>
    <row r="91" spans="1:5" s="72" customFormat="1" ht="15" customHeight="1" thickBot="1">
      <c r="A91" s="176"/>
      <c r="B91" s="177"/>
      <c r="C91" s="273"/>
      <c r="D91" s="273"/>
      <c r="E91" s="273"/>
    </row>
    <row r="92" spans="1:5" s="57" customFormat="1" ht="16.5" customHeight="1" thickBot="1">
      <c r="A92" s="178"/>
      <c r="B92" s="179" t="s">
        <v>44</v>
      </c>
      <c r="C92" s="274"/>
      <c r="D92" s="274"/>
      <c r="E92" s="274"/>
    </row>
    <row r="93" spans="1:5" s="73" customFormat="1" ht="12" customHeight="1" thickBot="1">
      <c r="A93" s="293" t="s">
        <v>7</v>
      </c>
      <c r="B93" s="26" t="s">
        <v>439</v>
      </c>
      <c r="C93" s="206">
        <f>+C94+C95+C96+C97+C98+C111</f>
        <v>36817229</v>
      </c>
      <c r="D93" s="206">
        <f>+D94+D95+D96+D97+D98+D111</f>
        <v>76001798</v>
      </c>
      <c r="E93" s="206">
        <f>+E94+E95+E96+E97+E98+E111</f>
        <v>40703795</v>
      </c>
    </row>
    <row r="94" spans="1:5" ht="12" customHeight="1">
      <c r="A94" s="327" t="s">
        <v>65</v>
      </c>
      <c r="B94" s="8" t="s">
        <v>37</v>
      </c>
      <c r="C94" s="208">
        <v>12117520</v>
      </c>
      <c r="D94" s="208">
        <v>16476793</v>
      </c>
      <c r="E94" s="208">
        <v>16216710</v>
      </c>
    </row>
    <row r="95" spans="1:5" ht="12" customHeight="1">
      <c r="A95" s="320" t="s">
        <v>66</v>
      </c>
      <c r="B95" s="6" t="s">
        <v>127</v>
      </c>
      <c r="C95" s="209">
        <v>1948152</v>
      </c>
      <c r="D95" s="209">
        <v>2405675</v>
      </c>
      <c r="E95" s="209">
        <v>2266061</v>
      </c>
    </row>
    <row r="96" spans="1:5" ht="12" customHeight="1">
      <c r="A96" s="320" t="s">
        <v>67</v>
      </c>
      <c r="B96" s="6" t="s">
        <v>93</v>
      </c>
      <c r="C96" s="211">
        <v>17941557</v>
      </c>
      <c r="D96" s="211">
        <v>18751082</v>
      </c>
      <c r="E96" s="211">
        <v>15916604</v>
      </c>
    </row>
    <row r="97" spans="1:5" ht="12" customHeight="1">
      <c r="A97" s="320" t="s">
        <v>68</v>
      </c>
      <c r="B97" s="9" t="s">
        <v>128</v>
      </c>
      <c r="C97" s="211">
        <v>1180000</v>
      </c>
      <c r="D97" s="211">
        <v>260000</v>
      </c>
      <c r="E97" s="211">
        <v>254450</v>
      </c>
    </row>
    <row r="98" spans="1:5" ht="12" customHeight="1">
      <c r="A98" s="320" t="s">
        <v>76</v>
      </c>
      <c r="B98" s="17" t="s">
        <v>129</v>
      </c>
      <c r="C98" s="211">
        <v>3630000</v>
      </c>
      <c r="D98" s="211">
        <v>6277266</v>
      </c>
      <c r="E98" s="211">
        <v>6049970</v>
      </c>
    </row>
    <row r="99" spans="1:5" ht="12" customHeight="1">
      <c r="A99" s="320" t="s">
        <v>69</v>
      </c>
      <c r="B99" s="6" t="s">
        <v>436</v>
      </c>
      <c r="C99" s="211"/>
      <c r="D99" s="211">
        <v>2447266</v>
      </c>
      <c r="E99" s="211">
        <v>2447266</v>
      </c>
    </row>
    <row r="100" spans="1:5" ht="12" customHeight="1">
      <c r="A100" s="320" t="s">
        <v>70</v>
      </c>
      <c r="B100" s="89" t="s">
        <v>371</v>
      </c>
      <c r="C100" s="211"/>
      <c r="D100" s="211"/>
      <c r="E100" s="211">
        <v>0</v>
      </c>
    </row>
    <row r="101" spans="1:5" ht="12" customHeight="1">
      <c r="A101" s="320" t="s">
        <v>77</v>
      </c>
      <c r="B101" s="89" t="s">
        <v>370</v>
      </c>
      <c r="C101" s="211"/>
      <c r="D101" s="211">
        <v>0</v>
      </c>
      <c r="E101" s="211">
        <v>0</v>
      </c>
    </row>
    <row r="102" spans="1:5" ht="12" customHeight="1">
      <c r="A102" s="320" t="s">
        <v>78</v>
      </c>
      <c r="B102" s="89" t="s">
        <v>301</v>
      </c>
      <c r="C102" s="211"/>
      <c r="D102" s="211"/>
      <c r="E102" s="211"/>
    </row>
    <row r="103" spans="1:5" ht="12" customHeight="1">
      <c r="A103" s="320" t="s">
        <v>79</v>
      </c>
      <c r="B103" s="90" t="s">
        <v>302</v>
      </c>
      <c r="C103" s="211"/>
      <c r="D103" s="211"/>
      <c r="E103" s="211"/>
    </row>
    <row r="104" spans="1:5" ht="12" customHeight="1">
      <c r="A104" s="320" t="s">
        <v>80</v>
      </c>
      <c r="B104" s="90" t="s">
        <v>303</v>
      </c>
      <c r="C104" s="211"/>
      <c r="D104" s="211"/>
      <c r="E104" s="211"/>
    </row>
    <row r="105" spans="1:5" ht="12" customHeight="1">
      <c r="A105" s="320" t="s">
        <v>82</v>
      </c>
      <c r="B105" s="89" t="s">
        <v>304</v>
      </c>
      <c r="C105" s="211">
        <v>3530000</v>
      </c>
      <c r="D105" s="211">
        <v>3730000</v>
      </c>
      <c r="E105" s="211">
        <v>3602704</v>
      </c>
    </row>
    <row r="106" spans="1:5" ht="12" customHeight="1">
      <c r="A106" s="320" t="s">
        <v>130</v>
      </c>
      <c r="B106" s="89" t="s">
        <v>305</v>
      </c>
      <c r="C106" s="211"/>
      <c r="D106" s="211"/>
      <c r="E106" s="211"/>
    </row>
    <row r="107" spans="1:5" ht="12" customHeight="1">
      <c r="A107" s="320" t="s">
        <v>299</v>
      </c>
      <c r="B107" s="90" t="s">
        <v>306</v>
      </c>
      <c r="C107" s="211"/>
      <c r="D107" s="211">
        <v>0</v>
      </c>
      <c r="E107" s="211">
        <v>0</v>
      </c>
    </row>
    <row r="108" spans="1:5" ht="12" customHeight="1">
      <c r="A108" s="328" t="s">
        <v>300</v>
      </c>
      <c r="B108" s="91" t="s">
        <v>307</v>
      </c>
      <c r="C108" s="211"/>
      <c r="D108" s="211"/>
      <c r="E108" s="211"/>
    </row>
    <row r="109" spans="1:5" ht="12" customHeight="1">
      <c r="A109" s="320" t="s">
        <v>368</v>
      </c>
      <c r="B109" s="91" t="s">
        <v>308</v>
      </c>
      <c r="C109" s="211"/>
      <c r="D109" s="211"/>
      <c r="E109" s="211"/>
    </row>
    <row r="110" spans="1:5" ht="12" customHeight="1">
      <c r="A110" s="320" t="s">
        <v>369</v>
      </c>
      <c r="B110" s="90" t="s">
        <v>309</v>
      </c>
      <c r="C110" s="209">
        <v>100000</v>
      </c>
      <c r="D110" s="209">
        <v>100000</v>
      </c>
      <c r="E110" s="209">
        <v>0</v>
      </c>
    </row>
    <row r="111" spans="1:5" ht="12" customHeight="1">
      <c r="A111" s="320" t="s">
        <v>372</v>
      </c>
      <c r="B111" s="9" t="s">
        <v>38</v>
      </c>
      <c r="C111" s="209">
        <v>0</v>
      </c>
      <c r="D111" s="209">
        <v>31830982</v>
      </c>
      <c r="E111" s="209"/>
    </row>
    <row r="112" spans="1:5" ht="12" customHeight="1">
      <c r="A112" s="321" t="s">
        <v>373</v>
      </c>
      <c r="B112" s="6" t="s">
        <v>437</v>
      </c>
      <c r="C112" s="211">
        <v>0</v>
      </c>
      <c r="D112" s="211">
        <v>31760365</v>
      </c>
      <c r="E112" s="211"/>
    </row>
    <row r="113" spans="1:5" ht="12" customHeight="1" thickBot="1">
      <c r="A113" s="329" t="s">
        <v>374</v>
      </c>
      <c r="B113" s="92" t="s">
        <v>438</v>
      </c>
      <c r="C113" s="215"/>
      <c r="D113" s="215">
        <v>70617</v>
      </c>
      <c r="E113" s="215"/>
    </row>
    <row r="114" spans="1:5" ht="12" customHeight="1" thickBot="1">
      <c r="A114" s="27" t="s">
        <v>8</v>
      </c>
      <c r="B114" s="25" t="s">
        <v>310</v>
      </c>
      <c r="C114" s="207">
        <f>+C115+C117+C119</f>
        <v>20534955</v>
      </c>
      <c r="D114" s="207">
        <f>+D115+D117+D119</f>
        <v>26388364</v>
      </c>
      <c r="E114" s="207">
        <f>+E115+E117+E119</f>
        <v>25377197</v>
      </c>
    </row>
    <row r="115" spans="1:5" ht="12" customHeight="1">
      <c r="A115" s="319" t="s">
        <v>71</v>
      </c>
      <c r="B115" s="6" t="s">
        <v>170</v>
      </c>
      <c r="C115" s="210">
        <v>635000</v>
      </c>
      <c r="D115" s="210">
        <v>7420109</v>
      </c>
      <c r="E115" s="210">
        <v>6494508</v>
      </c>
    </row>
    <row r="116" spans="1:5" ht="12" customHeight="1">
      <c r="A116" s="319" t="s">
        <v>72</v>
      </c>
      <c r="B116" s="10" t="s">
        <v>314</v>
      </c>
      <c r="C116" s="210"/>
      <c r="D116" s="210">
        <v>0</v>
      </c>
      <c r="E116" s="210">
        <v>0</v>
      </c>
    </row>
    <row r="117" spans="1:5" ht="12" customHeight="1">
      <c r="A117" s="319" t="s">
        <v>73</v>
      </c>
      <c r="B117" s="10" t="s">
        <v>131</v>
      </c>
      <c r="C117" s="209">
        <v>19099955</v>
      </c>
      <c r="D117" s="209">
        <v>18090755</v>
      </c>
      <c r="E117" s="209">
        <v>18005189</v>
      </c>
    </row>
    <row r="118" spans="1:5" ht="12" customHeight="1">
      <c r="A118" s="319" t="s">
        <v>74</v>
      </c>
      <c r="B118" s="10" t="s">
        <v>315</v>
      </c>
      <c r="C118" s="200"/>
      <c r="D118" s="200"/>
      <c r="E118" s="200"/>
    </row>
    <row r="119" spans="1:5" ht="12" customHeight="1">
      <c r="A119" s="319" t="s">
        <v>75</v>
      </c>
      <c r="B119" s="204" t="s">
        <v>172</v>
      </c>
      <c r="C119" s="200">
        <v>800000</v>
      </c>
      <c r="D119" s="200">
        <v>877500</v>
      </c>
      <c r="E119" s="200">
        <v>877500</v>
      </c>
    </row>
    <row r="120" spans="1:5" ht="12" customHeight="1">
      <c r="A120" s="319" t="s">
        <v>81</v>
      </c>
      <c r="B120" s="203" t="s">
        <v>357</v>
      </c>
      <c r="C120" s="200"/>
      <c r="D120" s="200"/>
      <c r="E120" s="200"/>
    </row>
    <row r="121" spans="1:5" ht="12" customHeight="1">
      <c r="A121" s="319" t="s">
        <v>83</v>
      </c>
      <c r="B121" s="297" t="s">
        <v>320</v>
      </c>
      <c r="C121" s="200"/>
      <c r="D121" s="200"/>
      <c r="E121" s="200"/>
    </row>
    <row r="122" spans="1:5" ht="12" customHeight="1">
      <c r="A122" s="319" t="s">
        <v>132</v>
      </c>
      <c r="B122" s="90" t="s">
        <v>303</v>
      </c>
      <c r="C122" s="200"/>
      <c r="D122" s="200"/>
      <c r="E122" s="200"/>
    </row>
    <row r="123" spans="1:5" ht="12" customHeight="1">
      <c r="A123" s="319" t="s">
        <v>133</v>
      </c>
      <c r="B123" s="90" t="s">
        <v>319</v>
      </c>
      <c r="C123" s="200">
        <v>800000</v>
      </c>
      <c r="D123" s="200">
        <v>857500</v>
      </c>
      <c r="E123" s="200">
        <v>857500</v>
      </c>
    </row>
    <row r="124" spans="1:5" ht="12" customHeight="1">
      <c r="A124" s="319" t="s">
        <v>134</v>
      </c>
      <c r="B124" s="90" t="s">
        <v>318</v>
      </c>
      <c r="C124" s="200"/>
      <c r="D124" s="200"/>
      <c r="E124" s="200"/>
    </row>
    <row r="125" spans="1:5" ht="12" customHeight="1">
      <c r="A125" s="319" t="s">
        <v>311</v>
      </c>
      <c r="B125" s="90" t="s">
        <v>306</v>
      </c>
      <c r="C125" s="200"/>
      <c r="D125" s="200"/>
      <c r="E125" s="200"/>
    </row>
    <row r="126" spans="1:5" ht="12" customHeight="1">
      <c r="A126" s="319" t="s">
        <v>312</v>
      </c>
      <c r="B126" s="90" t="s">
        <v>317</v>
      </c>
      <c r="C126" s="200"/>
      <c r="D126" s="200"/>
      <c r="E126" s="200"/>
    </row>
    <row r="127" spans="1:5" ht="12" customHeight="1" thickBot="1">
      <c r="A127" s="328" t="s">
        <v>313</v>
      </c>
      <c r="B127" s="90" t="s">
        <v>316</v>
      </c>
      <c r="C127" s="201"/>
      <c r="D127" s="201">
        <v>20000</v>
      </c>
      <c r="E127" s="201">
        <v>20000</v>
      </c>
    </row>
    <row r="128" spans="1:5" ht="12" customHeight="1" thickBot="1">
      <c r="A128" s="27" t="s">
        <v>9</v>
      </c>
      <c r="B128" s="77" t="s">
        <v>375</v>
      </c>
      <c r="C128" s="207">
        <f>+C93+C114</f>
        <v>57352184</v>
      </c>
      <c r="D128" s="207">
        <f>+D93+D114</f>
        <v>102390162</v>
      </c>
      <c r="E128" s="207">
        <f>+E93+E114</f>
        <v>66080992</v>
      </c>
    </row>
    <row r="129" spans="1:5" ht="12" customHeight="1" thickBot="1">
      <c r="A129" s="27" t="s">
        <v>10</v>
      </c>
      <c r="B129" s="77" t="s">
        <v>376</v>
      </c>
      <c r="C129" s="207">
        <f>+C130+C131+C132</f>
        <v>17519955</v>
      </c>
      <c r="D129" s="207">
        <f>+D130+D131+D132</f>
        <v>8657787</v>
      </c>
      <c r="E129" s="207">
        <f>+E130+E131+E132</f>
        <v>8657787</v>
      </c>
    </row>
    <row r="130" spans="1:5" s="73" customFormat="1" ht="12" customHeight="1">
      <c r="A130" s="319" t="s">
        <v>211</v>
      </c>
      <c r="B130" s="7" t="s">
        <v>442</v>
      </c>
      <c r="C130" s="200"/>
      <c r="D130" s="200"/>
      <c r="E130" s="200"/>
    </row>
    <row r="131" spans="1:5" ht="12" customHeight="1">
      <c r="A131" s="319" t="s">
        <v>214</v>
      </c>
      <c r="B131" s="7" t="s">
        <v>384</v>
      </c>
      <c r="C131" s="200"/>
      <c r="D131" s="200"/>
      <c r="E131" s="200"/>
    </row>
    <row r="132" spans="1:5" ht="12" customHeight="1" thickBot="1">
      <c r="A132" s="328" t="s">
        <v>215</v>
      </c>
      <c r="B132" s="5" t="s">
        <v>441</v>
      </c>
      <c r="C132" s="200">
        <v>17519955</v>
      </c>
      <c r="D132" s="200">
        <v>8657787</v>
      </c>
      <c r="E132" s="200">
        <v>8657787</v>
      </c>
    </row>
    <row r="133" spans="1:5" ht="12" customHeight="1" thickBot="1">
      <c r="A133" s="27" t="s">
        <v>11</v>
      </c>
      <c r="B133" s="77" t="s">
        <v>377</v>
      </c>
      <c r="C133" s="207">
        <f>+C134+C135+C136+C137+C138+C139</f>
        <v>0</v>
      </c>
      <c r="D133" s="207">
        <f>+D134+D135+D136+D137+D138+D139</f>
        <v>0</v>
      </c>
      <c r="E133" s="207">
        <f>+E134+E135+E136+E137+E138+E139</f>
        <v>0</v>
      </c>
    </row>
    <row r="134" spans="1:5" ht="12" customHeight="1">
      <c r="A134" s="319" t="s">
        <v>58</v>
      </c>
      <c r="B134" s="7" t="s">
        <v>386</v>
      </c>
      <c r="C134" s="200"/>
      <c r="D134" s="200"/>
      <c r="E134" s="200"/>
    </row>
    <row r="135" spans="1:5" ht="12" customHeight="1">
      <c r="A135" s="319" t="s">
        <v>59</v>
      </c>
      <c r="B135" s="7" t="s">
        <v>378</v>
      </c>
      <c r="C135" s="200"/>
      <c r="D135" s="200"/>
      <c r="E135" s="200"/>
    </row>
    <row r="136" spans="1:5" ht="12" customHeight="1">
      <c r="A136" s="319" t="s">
        <v>60</v>
      </c>
      <c r="B136" s="7" t="s">
        <v>379</v>
      </c>
      <c r="C136" s="200"/>
      <c r="D136" s="200"/>
      <c r="E136" s="200"/>
    </row>
    <row r="137" spans="1:5" ht="12" customHeight="1">
      <c r="A137" s="319" t="s">
        <v>119</v>
      </c>
      <c r="B137" s="7" t="s">
        <v>440</v>
      </c>
      <c r="C137" s="200"/>
      <c r="D137" s="200"/>
      <c r="E137" s="200"/>
    </row>
    <row r="138" spans="1:5" ht="12" customHeight="1">
      <c r="A138" s="319" t="s">
        <v>120</v>
      </c>
      <c r="B138" s="7" t="s">
        <v>381</v>
      </c>
      <c r="C138" s="200"/>
      <c r="D138" s="200"/>
      <c r="E138" s="200"/>
    </row>
    <row r="139" spans="1:5" s="73" customFormat="1" ht="12" customHeight="1" thickBot="1">
      <c r="A139" s="328" t="s">
        <v>121</v>
      </c>
      <c r="B139" s="5" t="s">
        <v>382</v>
      </c>
      <c r="C139" s="200"/>
      <c r="D139" s="200"/>
      <c r="E139" s="200"/>
    </row>
    <row r="140" spans="1:11" ht="12" customHeight="1" thickBot="1">
      <c r="A140" s="27" t="s">
        <v>12</v>
      </c>
      <c r="B140" s="77" t="s">
        <v>446</v>
      </c>
      <c r="C140" s="213">
        <f>+C141+C142+C144+C145+C143</f>
        <v>16190793</v>
      </c>
      <c r="D140" s="213">
        <f>+D141+D142+D144+D145+D143</f>
        <v>18755280</v>
      </c>
      <c r="E140" s="213">
        <f>+E141+E142+E144+E145+E143</f>
        <v>16880089</v>
      </c>
      <c r="K140" s="183"/>
    </row>
    <row r="141" spans="1:5" ht="12.75">
      <c r="A141" s="319" t="s">
        <v>61</v>
      </c>
      <c r="B141" s="7" t="s">
        <v>321</v>
      </c>
      <c r="C141" s="200"/>
      <c r="D141" s="200"/>
      <c r="E141" s="200"/>
    </row>
    <row r="142" spans="1:5" ht="12" customHeight="1">
      <c r="A142" s="319" t="s">
        <v>62</v>
      </c>
      <c r="B142" s="7" t="s">
        <v>322</v>
      </c>
      <c r="C142" s="200">
        <v>1816342</v>
      </c>
      <c r="D142" s="200">
        <v>3691533</v>
      </c>
      <c r="E142" s="200">
        <v>1816342</v>
      </c>
    </row>
    <row r="143" spans="1:5" ht="12" customHeight="1">
      <c r="A143" s="319" t="s">
        <v>235</v>
      </c>
      <c r="B143" s="7" t="s">
        <v>445</v>
      </c>
      <c r="C143" s="200">
        <v>14051147</v>
      </c>
      <c r="D143" s="200">
        <v>15063747</v>
      </c>
      <c r="E143" s="200">
        <v>15063747</v>
      </c>
    </row>
    <row r="144" spans="1:5" s="73" customFormat="1" ht="12" customHeight="1">
      <c r="A144" s="319" t="s">
        <v>236</v>
      </c>
      <c r="B144" s="7" t="s">
        <v>391</v>
      </c>
      <c r="C144" s="200"/>
      <c r="D144" s="200"/>
      <c r="E144" s="200">
        <v>0</v>
      </c>
    </row>
    <row r="145" spans="1:5" s="73" customFormat="1" ht="12" customHeight="1" thickBot="1">
      <c r="A145" s="328" t="s">
        <v>237</v>
      </c>
      <c r="B145" s="5" t="s">
        <v>341</v>
      </c>
      <c r="C145" s="200">
        <v>323304</v>
      </c>
      <c r="D145" s="200">
        <v>0</v>
      </c>
      <c r="E145" s="200">
        <v>0</v>
      </c>
    </row>
    <row r="146" spans="1:5" s="73" customFormat="1" ht="12" customHeight="1" thickBot="1">
      <c r="A146" s="27" t="s">
        <v>13</v>
      </c>
      <c r="B146" s="77" t="s">
        <v>392</v>
      </c>
      <c r="C146" s="216">
        <f>+C147+C148+C149+C150+C151</f>
        <v>0</v>
      </c>
      <c r="D146" s="216">
        <f>+D147+D148+D149+D150+D151</f>
        <v>0</v>
      </c>
      <c r="E146" s="216">
        <f>+E147+E148+E149+E150+E151</f>
        <v>0</v>
      </c>
    </row>
    <row r="147" spans="1:5" s="73" customFormat="1" ht="12" customHeight="1">
      <c r="A147" s="319" t="s">
        <v>63</v>
      </c>
      <c r="B147" s="7" t="s">
        <v>387</v>
      </c>
      <c r="C147" s="200"/>
      <c r="D147" s="200"/>
      <c r="E147" s="200"/>
    </row>
    <row r="148" spans="1:5" s="73" customFormat="1" ht="12" customHeight="1">
      <c r="A148" s="319" t="s">
        <v>64</v>
      </c>
      <c r="B148" s="7" t="s">
        <v>394</v>
      </c>
      <c r="C148" s="200"/>
      <c r="D148" s="200"/>
      <c r="E148" s="200"/>
    </row>
    <row r="149" spans="1:5" s="73" customFormat="1" ht="12" customHeight="1">
      <c r="A149" s="319" t="s">
        <v>247</v>
      </c>
      <c r="B149" s="7" t="s">
        <v>389</v>
      </c>
      <c r="C149" s="200"/>
      <c r="D149" s="200"/>
      <c r="E149" s="200"/>
    </row>
    <row r="150" spans="1:5" s="73" customFormat="1" ht="12" customHeight="1">
      <c r="A150" s="319" t="s">
        <v>248</v>
      </c>
      <c r="B150" s="7" t="s">
        <v>443</v>
      </c>
      <c r="C150" s="200"/>
      <c r="D150" s="200"/>
      <c r="E150" s="200"/>
    </row>
    <row r="151" spans="1:5" ht="12.75" customHeight="1" thickBot="1">
      <c r="A151" s="328" t="s">
        <v>393</v>
      </c>
      <c r="B151" s="5" t="s">
        <v>396</v>
      </c>
      <c r="C151" s="201"/>
      <c r="D151" s="201"/>
      <c r="E151" s="201"/>
    </row>
    <row r="152" spans="1:5" ht="12.75" customHeight="1" thickBot="1">
      <c r="A152" s="355" t="s">
        <v>14</v>
      </c>
      <c r="B152" s="77" t="s">
        <v>397</v>
      </c>
      <c r="C152" s="216"/>
      <c r="D152" s="216"/>
      <c r="E152" s="216"/>
    </row>
    <row r="153" spans="1:5" ht="12.75" customHeight="1" thickBot="1">
      <c r="A153" s="355" t="s">
        <v>15</v>
      </c>
      <c r="B153" s="77" t="s">
        <v>398</v>
      </c>
      <c r="C153" s="216"/>
      <c r="D153" s="216"/>
      <c r="E153" s="216"/>
    </row>
    <row r="154" spans="1:5" ht="12" customHeight="1" thickBot="1">
      <c r="A154" s="27" t="s">
        <v>16</v>
      </c>
      <c r="B154" s="77" t="s">
        <v>400</v>
      </c>
      <c r="C154" s="311">
        <f>+C129+C133+C140+C146+C152+C153</f>
        <v>33710748</v>
      </c>
      <c r="D154" s="311">
        <f>+D129+D133+D140+D146+D152+D153</f>
        <v>27413067</v>
      </c>
      <c r="E154" s="311">
        <f>+E129+E133+E140+E146+E152+E153</f>
        <v>25537876</v>
      </c>
    </row>
    <row r="155" spans="1:5" ht="15" customHeight="1" thickBot="1">
      <c r="A155" s="330" t="s">
        <v>17</v>
      </c>
      <c r="B155" s="275" t="s">
        <v>399</v>
      </c>
      <c r="C155" s="311">
        <f>+C128+C154</f>
        <v>91062932</v>
      </c>
      <c r="D155" s="311">
        <f>+D128+D154</f>
        <v>129803229</v>
      </c>
      <c r="E155" s="311">
        <f>+E128+E154</f>
        <v>91618868</v>
      </c>
    </row>
    <row r="156" spans="1:5" ht="13.5" thickBot="1">
      <c r="A156" s="281"/>
      <c r="B156" s="282"/>
      <c r="C156" s="283"/>
      <c r="D156" s="283"/>
      <c r="E156" s="283"/>
    </row>
    <row r="157" spans="1:5" ht="15" customHeight="1" thickBot="1">
      <c r="A157" s="180" t="s">
        <v>444</v>
      </c>
      <c r="B157" s="181"/>
      <c r="C157" s="75">
        <v>3</v>
      </c>
      <c r="D157" s="75">
        <v>4</v>
      </c>
      <c r="E157" s="75">
        <v>4</v>
      </c>
    </row>
    <row r="158" spans="1:5" ht="14.25" customHeight="1" thickBot="1">
      <c r="A158" s="180" t="s">
        <v>148</v>
      </c>
      <c r="B158" s="181"/>
      <c r="C158" s="75">
        <v>2</v>
      </c>
      <c r="D158" s="75">
        <v>3</v>
      </c>
      <c r="E158" s="75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  <rowBreaks count="2" manualBreakCount="2">
    <brk id="74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zoomScale="130" zoomScaleNormal="130" zoomScaleSheetLayoutView="85" workbookViewId="0" topLeftCell="A1">
      <selection activeCell="B1" sqref="B1:E1"/>
    </sheetView>
  </sheetViews>
  <sheetFormatPr defaultColWidth="9.00390625" defaultRowHeight="12.75"/>
  <cols>
    <col min="1" max="1" width="12.00390625" style="284" customWidth="1"/>
    <col min="2" max="2" width="65.125" style="285" customWidth="1"/>
    <col min="3" max="3" width="13.625" style="286" customWidth="1"/>
    <col min="4" max="4" width="16.00390625" style="286" customWidth="1"/>
    <col min="5" max="5" width="14.375" style="286" customWidth="1"/>
    <col min="6" max="16384" width="9.375" style="2" customWidth="1"/>
  </cols>
  <sheetData>
    <row r="1" spans="1:5" s="1" customFormat="1" ht="16.5" customHeight="1" thickBot="1">
      <c r="A1" s="169"/>
      <c r="B1" s="789" t="s">
        <v>823</v>
      </c>
      <c r="C1" s="789"/>
      <c r="D1" s="789"/>
      <c r="E1" s="789"/>
    </row>
    <row r="2" spans="1:5" s="69" customFormat="1" ht="21" customHeight="1">
      <c r="A2" s="291" t="s">
        <v>46</v>
      </c>
      <c r="B2" s="267" t="s">
        <v>166</v>
      </c>
      <c r="C2" s="269" t="s">
        <v>41</v>
      </c>
      <c r="D2" s="269" t="s">
        <v>41</v>
      </c>
      <c r="E2" s="269" t="s">
        <v>41</v>
      </c>
    </row>
    <row r="3" spans="1:5" s="69" customFormat="1" ht="36.75" thickBot="1">
      <c r="A3" s="712" t="s">
        <v>146</v>
      </c>
      <c r="B3" s="268" t="s">
        <v>358</v>
      </c>
      <c r="C3" s="354" t="s">
        <v>45</v>
      </c>
      <c r="D3" s="354" t="s">
        <v>45</v>
      </c>
      <c r="E3" s="354" t="s">
        <v>45</v>
      </c>
    </row>
    <row r="4" spans="1:5" s="70" customFormat="1" ht="15.75" customHeight="1" thickBot="1">
      <c r="A4" s="171"/>
      <c r="B4" s="171"/>
      <c r="C4" s="172"/>
      <c r="D4" s="172"/>
      <c r="E4" s="172" t="s">
        <v>456</v>
      </c>
    </row>
    <row r="5" spans="1:5" ht="24.75" customHeight="1" thickBot="1">
      <c r="A5" s="292" t="s">
        <v>147</v>
      </c>
      <c r="B5" s="173" t="s">
        <v>42</v>
      </c>
      <c r="C5" s="415" t="s">
        <v>460</v>
      </c>
      <c r="D5" s="415" t="s">
        <v>459</v>
      </c>
      <c r="E5" s="415" t="s">
        <v>499</v>
      </c>
    </row>
    <row r="6" spans="1:5" s="57" customFormat="1" ht="12.75" customHeight="1" thickBot="1">
      <c r="A6" s="149" t="s">
        <v>419</v>
      </c>
      <c r="B6" s="150" t="s">
        <v>420</v>
      </c>
      <c r="C6" s="151" t="s">
        <v>421</v>
      </c>
      <c r="D6" s="151" t="s">
        <v>423</v>
      </c>
      <c r="E6" s="151" t="s">
        <v>422</v>
      </c>
    </row>
    <row r="7" spans="1:5" s="57" customFormat="1" ht="15.75" customHeight="1" thickBot="1">
      <c r="A7" s="174"/>
      <c r="B7" s="175" t="s">
        <v>43</v>
      </c>
      <c r="C7" s="271"/>
      <c r="D7" s="271"/>
      <c r="E7" s="271"/>
    </row>
    <row r="8" spans="1:5" s="57" customFormat="1" ht="12" customHeight="1" thickBot="1">
      <c r="A8" s="27" t="s">
        <v>7</v>
      </c>
      <c r="B8" s="19" t="s">
        <v>195</v>
      </c>
      <c r="C8" s="207">
        <f>+C9+C10+C11+C12+C13+C14</f>
        <v>45420422</v>
      </c>
      <c r="D8" s="207">
        <f>+D9+D10+D11+D12+D13+D14</f>
        <v>50933040</v>
      </c>
      <c r="E8" s="207">
        <f>+E9+E10+E11+E12+E13+E14</f>
        <v>50933040</v>
      </c>
    </row>
    <row r="9" spans="1:5" s="71" customFormat="1" ht="12" customHeight="1">
      <c r="A9" s="319" t="s">
        <v>65</v>
      </c>
      <c r="B9" s="301" t="s">
        <v>196</v>
      </c>
      <c r="C9" s="210">
        <v>15752062</v>
      </c>
      <c r="D9" s="210">
        <v>15763929</v>
      </c>
      <c r="E9" s="210">
        <v>15763929</v>
      </c>
    </row>
    <row r="10" spans="1:5" s="72" customFormat="1" ht="12" customHeight="1">
      <c r="A10" s="320" t="s">
        <v>66</v>
      </c>
      <c r="B10" s="302" t="s">
        <v>197</v>
      </c>
      <c r="C10" s="209">
        <v>15499280</v>
      </c>
      <c r="D10" s="209">
        <v>17512800</v>
      </c>
      <c r="E10" s="209">
        <v>17512800</v>
      </c>
    </row>
    <row r="11" spans="1:5" s="72" customFormat="1" ht="12" customHeight="1">
      <c r="A11" s="320" t="s">
        <v>67</v>
      </c>
      <c r="B11" s="302" t="s">
        <v>198</v>
      </c>
      <c r="C11" s="209">
        <v>12357213</v>
      </c>
      <c r="D11" s="209">
        <v>13608873</v>
      </c>
      <c r="E11" s="209">
        <v>13608873</v>
      </c>
    </row>
    <row r="12" spans="1:5" s="72" customFormat="1" ht="12" customHeight="1">
      <c r="A12" s="320" t="s">
        <v>68</v>
      </c>
      <c r="B12" s="302" t="s">
        <v>199</v>
      </c>
      <c r="C12" s="209">
        <v>1800000</v>
      </c>
      <c r="D12" s="209">
        <v>2128108</v>
      </c>
      <c r="E12" s="209">
        <v>2128108</v>
      </c>
    </row>
    <row r="13" spans="1:5" s="72" customFormat="1" ht="12" customHeight="1">
      <c r="A13" s="320" t="s">
        <v>101</v>
      </c>
      <c r="B13" s="302" t="s">
        <v>430</v>
      </c>
      <c r="C13" s="209">
        <v>11867</v>
      </c>
      <c r="D13" s="209">
        <v>1838200</v>
      </c>
      <c r="E13" s="209">
        <v>1838200</v>
      </c>
    </row>
    <row r="14" spans="1:5" s="71" customFormat="1" ht="12" customHeight="1" thickBot="1">
      <c r="A14" s="321" t="s">
        <v>69</v>
      </c>
      <c r="B14" s="303" t="s">
        <v>360</v>
      </c>
      <c r="C14" s="209">
        <v>0</v>
      </c>
      <c r="D14" s="209">
        <v>81130</v>
      </c>
      <c r="E14" s="209">
        <v>81130</v>
      </c>
    </row>
    <row r="15" spans="1:5" s="71" customFormat="1" ht="12" customHeight="1" thickBot="1">
      <c r="A15" s="27" t="s">
        <v>8</v>
      </c>
      <c r="B15" s="202" t="s">
        <v>200</v>
      </c>
      <c r="C15" s="207">
        <f>+C16+C17+C18+C19+C20</f>
        <v>901219</v>
      </c>
      <c r="D15" s="207">
        <f>+D16+D17+D18+D19+D20</f>
        <v>4678694</v>
      </c>
      <c r="E15" s="207">
        <f>+E16+E17+E18+E19+E20</f>
        <v>4528014</v>
      </c>
    </row>
    <row r="16" spans="1:5" s="71" customFormat="1" ht="12" customHeight="1">
      <c r="A16" s="319" t="s">
        <v>71</v>
      </c>
      <c r="B16" s="301" t="s">
        <v>201</v>
      </c>
      <c r="C16" s="210"/>
      <c r="D16" s="210"/>
      <c r="E16" s="210"/>
    </row>
    <row r="17" spans="1:5" s="71" customFormat="1" ht="12" customHeight="1">
      <c r="A17" s="320" t="s">
        <v>72</v>
      </c>
      <c r="B17" s="302" t="s">
        <v>202</v>
      </c>
      <c r="C17" s="209"/>
      <c r="D17" s="209"/>
      <c r="E17" s="209"/>
    </row>
    <row r="18" spans="1:5" s="71" customFormat="1" ht="12" customHeight="1">
      <c r="A18" s="320" t="s">
        <v>73</v>
      </c>
      <c r="B18" s="302" t="s">
        <v>351</v>
      </c>
      <c r="C18" s="209"/>
      <c r="D18" s="209"/>
      <c r="E18" s="209"/>
    </row>
    <row r="19" spans="1:5" s="71" customFormat="1" ht="12" customHeight="1">
      <c r="A19" s="320" t="s">
        <v>74</v>
      </c>
      <c r="B19" s="302" t="s">
        <v>352</v>
      </c>
      <c r="C19" s="209"/>
      <c r="D19" s="209"/>
      <c r="E19" s="209"/>
    </row>
    <row r="20" spans="1:5" s="71" customFormat="1" ht="12" customHeight="1">
      <c r="A20" s="320" t="s">
        <v>75</v>
      </c>
      <c r="B20" s="302" t="s">
        <v>203</v>
      </c>
      <c r="C20" s="209">
        <v>901219</v>
      </c>
      <c r="D20" s="209">
        <v>4678694</v>
      </c>
      <c r="E20" s="209">
        <v>4528014</v>
      </c>
    </row>
    <row r="21" spans="1:5" s="72" customFormat="1" ht="12" customHeight="1" thickBot="1">
      <c r="A21" s="321" t="s">
        <v>81</v>
      </c>
      <c r="B21" s="303" t="s">
        <v>204</v>
      </c>
      <c r="C21" s="211"/>
      <c r="D21" s="211">
        <v>0</v>
      </c>
      <c r="E21" s="211">
        <v>0</v>
      </c>
    </row>
    <row r="22" spans="1:5" s="72" customFormat="1" ht="12" customHeight="1" thickBot="1">
      <c r="A22" s="27" t="s">
        <v>9</v>
      </c>
      <c r="B22" s="19" t="s">
        <v>205</v>
      </c>
      <c r="C22" s="207">
        <f>+C23+C24+C25+C26+C27</f>
        <v>0</v>
      </c>
      <c r="D22" s="207">
        <f>+D23+D24+D25+D26+D27</f>
        <v>35411615</v>
      </c>
      <c r="E22" s="207">
        <f>+E23+E24+E25+E26+E27</f>
        <v>36014230</v>
      </c>
    </row>
    <row r="23" spans="1:5" s="72" customFormat="1" ht="12" customHeight="1">
      <c r="A23" s="319" t="s">
        <v>54</v>
      </c>
      <c r="B23" s="301" t="s">
        <v>206</v>
      </c>
      <c r="C23" s="210"/>
      <c r="D23" s="210">
        <v>486000</v>
      </c>
      <c r="E23" s="210">
        <v>486000</v>
      </c>
    </row>
    <row r="24" spans="1:5" s="71" customFormat="1" ht="12" customHeight="1">
      <c r="A24" s="320" t="s">
        <v>55</v>
      </c>
      <c r="B24" s="302" t="s">
        <v>207</v>
      </c>
      <c r="C24" s="209"/>
      <c r="D24" s="209"/>
      <c r="E24" s="209"/>
    </row>
    <row r="25" spans="1:5" s="72" customFormat="1" ht="12" customHeight="1">
      <c r="A25" s="320" t="s">
        <v>56</v>
      </c>
      <c r="B25" s="302" t="s">
        <v>353</v>
      </c>
      <c r="C25" s="209"/>
      <c r="D25" s="209"/>
      <c r="E25" s="209"/>
    </row>
    <row r="26" spans="1:5" s="72" customFormat="1" ht="12" customHeight="1">
      <c r="A26" s="320" t="s">
        <v>57</v>
      </c>
      <c r="B26" s="302" t="s">
        <v>354</v>
      </c>
      <c r="C26" s="209"/>
      <c r="D26" s="209"/>
      <c r="E26" s="209"/>
    </row>
    <row r="27" spans="1:5" s="72" customFormat="1" ht="12" customHeight="1">
      <c r="A27" s="320" t="s">
        <v>115</v>
      </c>
      <c r="B27" s="302" t="s">
        <v>208</v>
      </c>
      <c r="C27" s="209">
        <v>0</v>
      </c>
      <c r="D27" s="209">
        <v>34925615</v>
      </c>
      <c r="E27" s="209">
        <v>35528230</v>
      </c>
    </row>
    <row r="28" spans="1:5" s="72" customFormat="1" ht="12" customHeight="1" thickBot="1">
      <c r="A28" s="321" t="s">
        <v>116</v>
      </c>
      <c r="B28" s="303" t="s">
        <v>209</v>
      </c>
      <c r="C28" s="211">
        <v>0</v>
      </c>
      <c r="D28" s="211">
        <v>31274365</v>
      </c>
      <c r="E28" s="211">
        <v>31876980</v>
      </c>
    </row>
    <row r="29" spans="1:5" s="72" customFormat="1" ht="12" customHeight="1" thickBot="1">
      <c r="A29" s="27" t="s">
        <v>117</v>
      </c>
      <c r="B29" s="19" t="s">
        <v>210</v>
      </c>
      <c r="C29" s="213">
        <f>+C30+C34+C35+C36</f>
        <v>2300000</v>
      </c>
      <c r="D29" s="213">
        <f>+D30+D34+D35+D36</f>
        <v>2000000</v>
      </c>
      <c r="E29" s="213">
        <f>+E30+E34+E35+E36</f>
        <v>1780091</v>
      </c>
    </row>
    <row r="30" spans="1:5" s="72" customFormat="1" ht="12" customHeight="1">
      <c r="A30" s="319" t="s">
        <v>211</v>
      </c>
      <c r="B30" s="301" t="s">
        <v>431</v>
      </c>
      <c r="C30" s="296">
        <f>+C31+C32+C33</f>
        <v>2000000</v>
      </c>
      <c r="D30" s="296">
        <f>+D31+D32+D33</f>
        <v>2000000</v>
      </c>
      <c r="E30" s="296">
        <f>+E31+E32+E33</f>
        <v>1759872</v>
      </c>
    </row>
    <row r="31" spans="1:5" s="72" customFormat="1" ht="12" customHeight="1">
      <c r="A31" s="320" t="s">
        <v>212</v>
      </c>
      <c r="B31" s="302" t="s">
        <v>217</v>
      </c>
      <c r="C31" s="209">
        <v>500000</v>
      </c>
      <c r="D31" s="209">
        <v>500000</v>
      </c>
      <c r="E31" s="209">
        <v>430000</v>
      </c>
    </row>
    <row r="32" spans="1:5" s="72" customFormat="1" ht="12" customHeight="1">
      <c r="A32" s="320" t="s">
        <v>213</v>
      </c>
      <c r="B32" s="302" t="s">
        <v>218</v>
      </c>
      <c r="C32" s="209">
        <v>0</v>
      </c>
      <c r="D32" s="209">
        <v>0</v>
      </c>
      <c r="E32" s="209"/>
    </row>
    <row r="33" spans="1:5" s="72" customFormat="1" ht="12" customHeight="1">
      <c r="A33" s="320" t="s">
        <v>364</v>
      </c>
      <c r="B33" s="345" t="s">
        <v>365</v>
      </c>
      <c r="C33" s="209">
        <v>1500000</v>
      </c>
      <c r="D33" s="209">
        <v>1500000</v>
      </c>
      <c r="E33" s="209">
        <v>1329872</v>
      </c>
    </row>
    <row r="34" spans="1:5" s="72" customFormat="1" ht="12" customHeight="1">
      <c r="A34" s="320" t="s">
        <v>214</v>
      </c>
      <c r="B34" s="302" t="s">
        <v>219</v>
      </c>
      <c r="C34" s="209">
        <v>300000</v>
      </c>
      <c r="D34" s="209">
        <v>0</v>
      </c>
      <c r="E34" s="209">
        <v>0</v>
      </c>
    </row>
    <row r="35" spans="1:5" s="72" customFormat="1" ht="12" customHeight="1">
      <c r="A35" s="320" t="s">
        <v>215</v>
      </c>
      <c r="B35" s="302" t="s">
        <v>220</v>
      </c>
      <c r="C35" s="209"/>
      <c r="D35" s="209"/>
      <c r="E35" s="209"/>
    </row>
    <row r="36" spans="1:5" s="72" customFormat="1" ht="12" customHeight="1" thickBot="1">
      <c r="A36" s="321" t="s">
        <v>216</v>
      </c>
      <c r="B36" s="303" t="s">
        <v>221</v>
      </c>
      <c r="C36" s="211"/>
      <c r="D36" s="211"/>
      <c r="E36" s="211">
        <v>20219</v>
      </c>
    </row>
    <row r="37" spans="1:5" s="72" customFormat="1" ht="12" customHeight="1" thickBot="1">
      <c r="A37" s="27" t="s">
        <v>11</v>
      </c>
      <c r="B37" s="19" t="s">
        <v>361</v>
      </c>
      <c r="C37" s="207">
        <f>SUM(C38:C48)</f>
        <v>0</v>
      </c>
      <c r="D37" s="207">
        <f>SUM(D38:D48)</f>
        <v>0</v>
      </c>
      <c r="E37" s="207">
        <f>SUM(E38:E48)</f>
        <v>415435</v>
      </c>
    </row>
    <row r="38" spans="1:5" s="72" customFormat="1" ht="12" customHeight="1">
      <c r="A38" s="319" t="s">
        <v>58</v>
      </c>
      <c r="B38" s="301" t="s">
        <v>224</v>
      </c>
      <c r="C38" s="210"/>
      <c r="D38" s="210"/>
      <c r="E38" s="210">
        <v>3937</v>
      </c>
    </row>
    <row r="39" spans="1:5" s="72" customFormat="1" ht="12" customHeight="1">
      <c r="A39" s="320" t="s">
        <v>59</v>
      </c>
      <c r="B39" s="302" t="s">
        <v>225</v>
      </c>
      <c r="C39" s="209"/>
      <c r="D39" s="209"/>
      <c r="E39" s="209">
        <v>122536</v>
      </c>
    </row>
    <row r="40" spans="1:5" s="72" customFormat="1" ht="12" customHeight="1">
      <c r="A40" s="320" t="s">
        <v>60</v>
      </c>
      <c r="B40" s="302" t="s">
        <v>226</v>
      </c>
      <c r="C40" s="209"/>
      <c r="D40" s="209"/>
      <c r="E40" s="209"/>
    </row>
    <row r="41" spans="1:5" s="72" customFormat="1" ht="12" customHeight="1">
      <c r="A41" s="320" t="s">
        <v>119</v>
      </c>
      <c r="B41" s="302" t="s">
        <v>227</v>
      </c>
      <c r="C41" s="209"/>
      <c r="D41" s="209"/>
      <c r="E41" s="209">
        <v>93555</v>
      </c>
    </row>
    <row r="42" spans="1:5" s="72" customFormat="1" ht="12" customHeight="1">
      <c r="A42" s="320" t="s">
        <v>120</v>
      </c>
      <c r="B42" s="302" t="s">
        <v>228</v>
      </c>
      <c r="C42" s="209"/>
      <c r="D42" s="209"/>
      <c r="E42" s="209">
        <v>7901</v>
      </c>
    </row>
    <row r="43" spans="1:5" s="72" customFormat="1" ht="12" customHeight="1">
      <c r="A43" s="320" t="s">
        <v>121</v>
      </c>
      <c r="B43" s="302" t="s">
        <v>229</v>
      </c>
      <c r="C43" s="209"/>
      <c r="D43" s="209"/>
      <c r="E43" s="209">
        <v>82801</v>
      </c>
    </row>
    <row r="44" spans="1:5" s="72" customFormat="1" ht="12" customHeight="1">
      <c r="A44" s="320" t="s">
        <v>122</v>
      </c>
      <c r="B44" s="302" t="s">
        <v>230</v>
      </c>
      <c r="C44" s="209"/>
      <c r="D44" s="209"/>
      <c r="E44" s="209"/>
    </row>
    <row r="45" spans="1:5" s="72" customFormat="1" ht="12" customHeight="1">
      <c r="A45" s="320" t="s">
        <v>123</v>
      </c>
      <c r="B45" s="302" t="s">
        <v>231</v>
      </c>
      <c r="C45" s="209"/>
      <c r="D45" s="209"/>
      <c r="E45" s="209">
        <v>19650</v>
      </c>
    </row>
    <row r="46" spans="1:5" s="72" customFormat="1" ht="12" customHeight="1">
      <c r="A46" s="320" t="s">
        <v>222</v>
      </c>
      <c r="B46" s="302" t="s">
        <v>232</v>
      </c>
      <c r="C46" s="212"/>
      <c r="D46" s="212"/>
      <c r="E46" s="212"/>
    </row>
    <row r="47" spans="1:5" s="72" customFormat="1" ht="12" customHeight="1">
      <c r="A47" s="321" t="s">
        <v>223</v>
      </c>
      <c r="B47" s="303" t="s">
        <v>363</v>
      </c>
      <c r="C47" s="290"/>
      <c r="D47" s="290"/>
      <c r="E47" s="290">
        <v>0</v>
      </c>
    </row>
    <row r="48" spans="1:5" s="72" customFormat="1" ht="12" customHeight="1" thickBot="1">
      <c r="A48" s="321" t="s">
        <v>362</v>
      </c>
      <c r="B48" s="303" t="s">
        <v>233</v>
      </c>
      <c r="C48" s="290"/>
      <c r="D48" s="290"/>
      <c r="E48" s="290">
        <v>85055</v>
      </c>
    </row>
    <row r="49" spans="1:5" s="72" customFormat="1" ht="12" customHeight="1" thickBot="1">
      <c r="A49" s="27" t="s">
        <v>12</v>
      </c>
      <c r="B49" s="19" t="s">
        <v>234</v>
      </c>
      <c r="C49" s="207">
        <f>SUM(C50:C54)</f>
        <v>0</v>
      </c>
      <c r="D49" s="207">
        <f>SUM(D50:D54)</f>
        <v>0</v>
      </c>
      <c r="E49" s="207">
        <f>SUM(E50:E54)</f>
        <v>78740</v>
      </c>
    </row>
    <row r="50" spans="1:5" s="72" customFormat="1" ht="12" customHeight="1">
      <c r="A50" s="319" t="s">
        <v>61</v>
      </c>
      <c r="B50" s="301" t="s">
        <v>238</v>
      </c>
      <c r="C50" s="331"/>
      <c r="D50" s="331"/>
      <c r="E50" s="331"/>
    </row>
    <row r="51" spans="1:5" s="72" customFormat="1" ht="12" customHeight="1">
      <c r="A51" s="320" t="s">
        <v>62</v>
      </c>
      <c r="B51" s="302" t="s">
        <v>239</v>
      </c>
      <c r="C51" s="212"/>
      <c r="D51" s="212"/>
      <c r="E51" s="212"/>
    </row>
    <row r="52" spans="1:5" s="72" customFormat="1" ht="12" customHeight="1">
      <c r="A52" s="320" t="s">
        <v>235</v>
      </c>
      <c r="B52" s="302" t="s">
        <v>240</v>
      </c>
      <c r="C52" s="212"/>
      <c r="D52" s="212"/>
      <c r="E52" s="212">
        <v>78740</v>
      </c>
    </row>
    <row r="53" spans="1:5" s="72" customFormat="1" ht="12" customHeight="1">
      <c r="A53" s="320" t="s">
        <v>236</v>
      </c>
      <c r="B53" s="302" t="s">
        <v>241</v>
      </c>
      <c r="C53" s="212"/>
      <c r="D53" s="212"/>
      <c r="E53" s="212"/>
    </row>
    <row r="54" spans="1:5" s="72" customFormat="1" ht="12" customHeight="1" thickBot="1">
      <c r="A54" s="321" t="s">
        <v>237</v>
      </c>
      <c r="B54" s="303" t="s">
        <v>242</v>
      </c>
      <c r="C54" s="290"/>
      <c r="D54" s="290"/>
      <c r="E54" s="290"/>
    </row>
    <row r="55" spans="1:5" s="72" customFormat="1" ht="12" customHeight="1" thickBot="1">
      <c r="A55" s="27" t="s">
        <v>124</v>
      </c>
      <c r="B55" s="19" t="s">
        <v>243</v>
      </c>
      <c r="C55" s="207">
        <f>SUM(C56:C58)</f>
        <v>0</v>
      </c>
      <c r="D55" s="207">
        <f>SUM(D56:D58)</f>
        <v>0</v>
      </c>
      <c r="E55" s="207">
        <f>SUM(E56:E58)</f>
        <v>10000</v>
      </c>
    </row>
    <row r="56" spans="1:5" s="72" customFormat="1" ht="12" customHeight="1">
      <c r="A56" s="319" t="s">
        <v>63</v>
      </c>
      <c r="B56" s="301" t="s">
        <v>244</v>
      </c>
      <c r="C56" s="210"/>
      <c r="D56" s="210"/>
      <c r="E56" s="210"/>
    </row>
    <row r="57" spans="1:5" s="72" customFormat="1" ht="12" customHeight="1">
      <c r="A57" s="320" t="s">
        <v>64</v>
      </c>
      <c r="B57" s="302" t="s">
        <v>355</v>
      </c>
      <c r="C57" s="209"/>
      <c r="D57" s="209">
        <v>0</v>
      </c>
      <c r="E57" s="209">
        <v>10000</v>
      </c>
    </row>
    <row r="58" spans="1:5" s="72" customFormat="1" ht="12" customHeight="1">
      <c r="A58" s="320" t="s">
        <v>247</v>
      </c>
      <c r="B58" s="302" t="s">
        <v>245</v>
      </c>
      <c r="C58" s="209"/>
      <c r="D58" s="209">
        <v>0</v>
      </c>
      <c r="E58" s="209">
        <v>0</v>
      </c>
    </row>
    <row r="59" spans="1:5" s="72" customFormat="1" ht="12" customHeight="1" thickBot="1">
      <c r="A59" s="321" t="s">
        <v>248</v>
      </c>
      <c r="B59" s="303" t="s">
        <v>246</v>
      </c>
      <c r="C59" s="211"/>
      <c r="D59" s="211"/>
      <c r="E59" s="211"/>
    </row>
    <row r="60" spans="1:5" s="72" customFormat="1" ht="12" customHeight="1" thickBot="1">
      <c r="A60" s="27" t="s">
        <v>14</v>
      </c>
      <c r="B60" s="202" t="s">
        <v>249</v>
      </c>
      <c r="C60" s="207">
        <f>SUM(C61:C63)</f>
        <v>21069955</v>
      </c>
      <c r="D60" s="207">
        <f>SUM(D61:D63)</f>
        <v>21069955</v>
      </c>
      <c r="E60" s="207">
        <f>SUM(E61:E63)</f>
        <v>20334636</v>
      </c>
    </row>
    <row r="61" spans="1:5" s="72" customFormat="1" ht="12" customHeight="1">
      <c r="A61" s="319" t="s">
        <v>125</v>
      </c>
      <c r="B61" s="301" t="s">
        <v>251</v>
      </c>
      <c r="C61" s="212"/>
      <c r="D61" s="212"/>
      <c r="E61" s="212"/>
    </row>
    <row r="62" spans="1:5" s="72" customFormat="1" ht="12" customHeight="1">
      <c r="A62" s="320" t="s">
        <v>126</v>
      </c>
      <c r="B62" s="302" t="s">
        <v>356</v>
      </c>
      <c r="C62" s="212"/>
      <c r="D62" s="212"/>
      <c r="E62" s="212"/>
    </row>
    <row r="63" spans="1:5" s="72" customFormat="1" ht="12" customHeight="1">
      <c r="A63" s="320" t="s">
        <v>171</v>
      </c>
      <c r="B63" s="302" t="s">
        <v>252</v>
      </c>
      <c r="C63" s="212">
        <v>21069955</v>
      </c>
      <c r="D63" s="212">
        <v>21069955</v>
      </c>
      <c r="E63" s="212">
        <v>20334636</v>
      </c>
    </row>
    <row r="64" spans="1:5" s="72" customFormat="1" ht="12" customHeight="1" thickBot="1">
      <c r="A64" s="321" t="s">
        <v>250</v>
      </c>
      <c r="B64" s="303" t="s">
        <v>253</v>
      </c>
      <c r="C64" s="212"/>
      <c r="D64" s="212"/>
      <c r="E64" s="212"/>
    </row>
    <row r="65" spans="1:5" s="72" customFormat="1" ht="12" customHeight="1" thickBot="1">
      <c r="A65" s="27" t="s">
        <v>15</v>
      </c>
      <c r="B65" s="19" t="s">
        <v>254</v>
      </c>
      <c r="C65" s="213">
        <f>+C8+C15+C22+C29+C37+C49+C55+C60</f>
        <v>69691596</v>
      </c>
      <c r="D65" s="213">
        <f>+D8+D15+D22+D29+D37+D49+D55+D60</f>
        <v>114093304</v>
      </c>
      <c r="E65" s="213">
        <f>+E8+E15+E22+E29+E37+E49+E55+E60</f>
        <v>114094186</v>
      </c>
    </row>
    <row r="66" spans="1:5" s="72" customFormat="1" ht="12" customHeight="1" thickBot="1">
      <c r="A66" s="322" t="s">
        <v>345</v>
      </c>
      <c r="B66" s="202" t="s">
        <v>256</v>
      </c>
      <c r="C66" s="207">
        <f>SUM(C67:C69)</f>
        <v>17519955</v>
      </c>
      <c r="D66" s="207">
        <f>SUM(D67:D69)</f>
        <v>8657787</v>
      </c>
      <c r="E66" s="207">
        <f>SUM(E67:E69)</f>
        <v>8657787</v>
      </c>
    </row>
    <row r="67" spans="1:5" s="72" customFormat="1" ht="12" customHeight="1">
      <c r="A67" s="319" t="s">
        <v>287</v>
      </c>
      <c r="B67" s="301" t="s">
        <v>257</v>
      </c>
      <c r="C67" s="212"/>
      <c r="D67" s="212"/>
      <c r="E67" s="212"/>
    </row>
    <row r="68" spans="1:5" s="72" customFormat="1" ht="12" customHeight="1">
      <c r="A68" s="320" t="s">
        <v>296</v>
      </c>
      <c r="B68" s="302" t="s">
        <v>258</v>
      </c>
      <c r="C68" s="212"/>
      <c r="D68" s="212">
        <v>0</v>
      </c>
      <c r="E68" s="212"/>
    </row>
    <row r="69" spans="1:5" s="72" customFormat="1" ht="12" customHeight="1" thickBot="1">
      <c r="A69" s="321" t="s">
        <v>297</v>
      </c>
      <c r="B69" s="304" t="s">
        <v>259</v>
      </c>
      <c r="C69" s="212">
        <v>17519955</v>
      </c>
      <c r="D69" s="212">
        <v>8657787</v>
      </c>
      <c r="E69" s="212">
        <v>8657787</v>
      </c>
    </row>
    <row r="70" spans="1:5" s="72" customFormat="1" ht="12" customHeight="1" thickBot="1">
      <c r="A70" s="322" t="s">
        <v>260</v>
      </c>
      <c r="B70" s="202" t="s">
        <v>261</v>
      </c>
      <c r="C70" s="207">
        <f>SUM(C71:C74)</f>
        <v>0</v>
      </c>
      <c r="D70" s="207">
        <f>SUM(D71:D74)</f>
        <v>0</v>
      </c>
      <c r="E70" s="207">
        <f>SUM(E71:E74)</f>
        <v>0</v>
      </c>
    </row>
    <row r="71" spans="1:5" s="72" customFormat="1" ht="12" customHeight="1">
      <c r="A71" s="319" t="s">
        <v>102</v>
      </c>
      <c r="B71" s="301" t="s">
        <v>262</v>
      </c>
      <c r="C71" s="212"/>
      <c r="D71" s="212"/>
      <c r="E71" s="212"/>
    </row>
    <row r="72" spans="1:5" s="72" customFormat="1" ht="12" customHeight="1">
      <c r="A72" s="320" t="s">
        <v>103</v>
      </c>
      <c r="B72" s="302" t="s">
        <v>263</v>
      </c>
      <c r="C72" s="212"/>
      <c r="D72" s="212"/>
      <c r="E72" s="212"/>
    </row>
    <row r="73" spans="1:5" s="72" customFormat="1" ht="12" customHeight="1">
      <c r="A73" s="320" t="s">
        <v>288</v>
      </c>
      <c r="B73" s="302" t="s">
        <v>264</v>
      </c>
      <c r="C73" s="212"/>
      <c r="D73" s="212"/>
      <c r="E73" s="212"/>
    </row>
    <row r="74" spans="1:5" s="72" customFormat="1" ht="12" customHeight="1" thickBot="1">
      <c r="A74" s="321" t="s">
        <v>289</v>
      </c>
      <c r="B74" s="303" t="s">
        <v>265</v>
      </c>
      <c r="C74" s="212"/>
      <c r="D74" s="212"/>
      <c r="E74" s="212"/>
    </row>
    <row r="75" spans="1:5" s="72" customFormat="1" ht="12" customHeight="1" thickBot="1">
      <c r="A75" s="322" t="s">
        <v>266</v>
      </c>
      <c r="B75" s="202" t="s">
        <v>267</v>
      </c>
      <c r="C75" s="207">
        <f>SUM(C76:C77)</f>
        <v>3851381</v>
      </c>
      <c r="D75" s="207">
        <f>SUM(D76:D77)</f>
        <v>5176947</v>
      </c>
      <c r="E75" s="207">
        <f>SUM(E76:E77)</f>
        <v>5176947</v>
      </c>
    </row>
    <row r="76" spans="1:5" s="72" customFormat="1" ht="12" customHeight="1">
      <c r="A76" s="319" t="s">
        <v>290</v>
      </c>
      <c r="B76" s="301" t="s">
        <v>268</v>
      </c>
      <c r="C76" s="212">
        <v>3851381</v>
      </c>
      <c r="D76" s="212">
        <v>5176947</v>
      </c>
      <c r="E76" s="212">
        <v>5176947</v>
      </c>
    </row>
    <row r="77" spans="1:5" s="72" customFormat="1" ht="12" customHeight="1" thickBot="1">
      <c r="A77" s="321" t="s">
        <v>291</v>
      </c>
      <c r="B77" s="303" t="s">
        <v>269</v>
      </c>
      <c r="C77" s="212"/>
      <c r="D77" s="212"/>
      <c r="E77" s="212"/>
    </row>
    <row r="78" spans="1:5" s="71" customFormat="1" ht="12" customHeight="1" thickBot="1">
      <c r="A78" s="322" t="s">
        <v>270</v>
      </c>
      <c r="B78" s="202" t="s">
        <v>271</v>
      </c>
      <c r="C78" s="207">
        <f>SUM(C79:C81)</f>
        <v>0</v>
      </c>
      <c r="D78" s="207">
        <f>SUM(D79:D81)</f>
        <v>1875191</v>
      </c>
      <c r="E78" s="207">
        <f>SUM(E79:E81)</f>
        <v>1875191</v>
      </c>
    </row>
    <row r="79" spans="1:5" s="72" customFormat="1" ht="12" customHeight="1">
      <c r="A79" s="319" t="s">
        <v>292</v>
      </c>
      <c r="B79" s="301" t="s">
        <v>272</v>
      </c>
      <c r="C79" s="212"/>
      <c r="D79" s="212">
        <v>1875191</v>
      </c>
      <c r="E79" s="212">
        <v>1875191</v>
      </c>
    </row>
    <row r="80" spans="1:5" s="72" customFormat="1" ht="12" customHeight="1">
      <c r="A80" s="320" t="s">
        <v>293</v>
      </c>
      <c r="B80" s="302" t="s">
        <v>273</v>
      </c>
      <c r="C80" s="212"/>
      <c r="D80" s="212"/>
      <c r="E80" s="212"/>
    </row>
    <row r="81" spans="1:5" s="72" customFormat="1" ht="12" customHeight="1" thickBot="1">
      <c r="A81" s="321" t="s">
        <v>294</v>
      </c>
      <c r="B81" s="303" t="s">
        <v>274</v>
      </c>
      <c r="C81" s="212"/>
      <c r="D81" s="212"/>
      <c r="E81" s="212"/>
    </row>
    <row r="82" spans="1:5" s="72" customFormat="1" ht="12" customHeight="1" thickBot="1">
      <c r="A82" s="322" t="s">
        <v>275</v>
      </c>
      <c r="B82" s="202" t="s">
        <v>295</v>
      </c>
      <c r="C82" s="207">
        <f>SUM(C83:C86)</f>
        <v>0</v>
      </c>
      <c r="D82" s="207">
        <f>SUM(D83:D86)</f>
        <v>0</v>
      </c>
      <c r="E82" s="207">
        <f>SUM(E83:E86)</f>
        <v>0</v>
      </c>
    </row>
    <row r="83" spans="1:5" s="72" customFormat="1" ht="12" customHeight="1">
      <c r="A83" s="323" t="s">
        <v>276</v>
      </c>
      <c r="B83" s="301" t="s">
        <v>277</v>
      </c>
      <c r="C83" s="212"/>
      <c r="D83" s="212"/>
      <c r="E83" s="212"/>
    </row>
    <row r="84" spans="1:5" s="72" customFormat="1" ht="12" customHeight="1">
      <c r="A84" s="324" t="s">
        <v>278</v>
      </c>
      <c r="B84" s="302" t="s">
        <v>279</v>
      </c>
      <c r="C84" s="212"/>
      <c r="D84" s="212"/>
      <c r="E84" s="212"/>
    </row>
    <row r="85" spans="1:5" s="72" customFormat="1" ht="12" customHeight="1">
      <c r="A85" s="324" t="s">
        <v>280</v>
      </c>
      <c r="B85" s="302" t="s">
        <v>281</v>
      </c>
      <c r="C85" s="212"/>
      <c r="D85" s="212"/>
      <c r="E85" s="212"/>
    </row>
    <row r="86" spans="1:5" s="71" customFormat="1" ht="12" customHeight="1" thickBot="1">
      <c r="A86" s="325" t="s">
        <v>282</v>
      </c>
      <c r="B86" s="303" t="s">
        <v>283</v>
      </c>
      <c r="C86" s="212"/>
      <c r="D86" s="212"/>
      <c r="E86" s="212"/>
    </row>
    <row r="87" spans="1:5" s="71" customFormat="1" ht="12" customHeight="1" thickBot="1">
      <c r="A87" s="322" t="s">
        <v>284</v>
      </c>
      <c r="B87" s="202" t="s">
        <v>402</v>
      </c>
      <c r="C87" s="332"/>
      <c r="D87" s="332"/>
      <c r="E87" s="332"/>
    </row>
    <row r="88" spans="1:5" s="71" customFormat="1" ht="12" customHeight="1" thickBot="1">
      <c r="A88" s="322" t="s">
        <v>432</v>
      </c>
      <c r="B88" s="202" t="s">
        <v>285</v>
      </c>
      <c r="C88" s="332"/>
      <c r="D88" s="332"/>
      <c r="E88" s="332"/>
    </row>
    <row r="89" spans="1:5" s="71" customFormat="1" ht="12" customHeight="1" thickBot="1">
      <c r="A89" s="322" t="s">
        <v>433</v>
      </c>
      <c r="B89" s="308" t="s">
        <v>405</v>
      </c>
      <c r="C89" s="213">
        <f>+C66+C70+C75+C78+C82+C88+C87</f>
        <v>21371336</v>
      </c>
      <c r="D89" s="213">
        <f>+D66+D70+D75+D78+D82+D88+D87</f>
        <v>15709925</v>
      </c>
      <c r="E89" s="213">
        <f>+E66+E70+E75+E78+E82+E88+E87</f>
        <v>15709925</v>
      </c>
    </row>
    <row r="90" spans="1:5" s="71" customFormat="1" ht="12" customHeight="1" thickBot="1">
      <c r="A90" s="326" t="s">
        <v>434</v>
      </c>
      <c r="B90" s="309" t="s">
        <v>435</v>
      </c>
      <c r="C90" s="213">
        <f>+C65+C89</f>
        <v>91062932</v>
      </c>
      <c r="D90" s="213">
        <f>+D65+D89</f>
        <v>129803229</v>
      </c>
      <c r="E90" s="213">
        <f>+E65+E89</f>
        <v>129804111</v>
      </c>
    </row>
    <row r="91" spans="1:5" s="72" customFormat="1" ht="15" customHeight="1">
      <c r="A91" s="176"/>
      <c r="B91" s="177"/>
      <c r="C91" s="273"/>
      <c r="D91" s="273"/>
      <c r="E91" s="273"/>
    </row>
    <row r="92" spans="1:5" s="72" customFormat="1" ht="15" customHeight="1">
      <c r="A92" s="176"/>
      <c r="B92" s="416" t="s">
        <v>44</v>
      </c>
      <c r="C92" s="273"/>
      <c r="D92" s="273"/>
      <c r="E92" s="273"/>
    </row>
    <row r="93" spans="1:5" s="70" customFormat="1" ht="15.75" customHeight="1" thickBot="1">
      <c r="A93" s="171"/>
      <c r="B93" s="171"/>
      <c r="C93" s="172"/>
      <c r="D93" s="172"/>
      <c r="E93" s="172" t="s">
        <v>456</v>
      </c>
    </row>
    <row r="94" spans="1:5" ht="24.75" customHeight="1" thickBot="1">
      <c r="A94" s="292" t="s">
        <v>147</v>
      </c>
      <c r="B94" s="173" t="s">
        <v>42</v>
      </c>
      <c r="C94" s="270" t="s">
        <v>460</v>
      </c>
      <c r="D94" s="415" t="s">
        <v>459</v>
      </c>
      <c r="E94" s="415" t="s">
        <v>499</v>
      </c>
    </row>
    <row r="95" spans="1:5" s="73" customFormat="1" ht="12" customHeight="1" thickBot="1">
      <c r="A95" s="293" t="s">
        <v>7</v>
      </c>
      <c r="B95" s="26" t="s">
        <v>439</v>
      </c>
      <c r="C95" s="206">
        <f>+C96+C97+C98+C99+C100+C113</f>
        <v>36817229</v>
      </c>
      <c r="D95" s="206">
        <f>+D96+D97+D98+D99+D100+D113</f>
        <v>76001798</v>
      </c>
      <c r="E95" s="206">
        <f>+E96+E97+E98+E99+E100+E113</f>
        <v>40703795</v>
      </c>
    </row>
    <row r="96" spans="1:5" ht="12" customHeight="1">
      <c r="A96" s="327" t="s">
        <v>65</v>
      </c>
      <c r="B96" s="8" t="s">
        <v>37</v>
      </c>
      <c r="C96" s="208">
        <v>12117520</v>
      </c>
      <c r="D96" s="208">
        <v>16476793</v>
      </c>
      <c r="E96" s="208">
        <v>16216710</v>
      </c>
    </row>
    <row r="97" spans="1:5" ht="12" customHeight="1">
      <c r="A97" s="320" t="s">
        <v>66</v>
      </c>
      <c r="B97" s="6" t="s">
        <v>127</v>
      </c>
      <c r="C97" s="209">
        <v>1948152</v>
      </c>
      <c r="D97" s="209">
        <v>2405675</v>
      </c>
      <c r="E97" s="209">
        <v>2266061</v>
      </c>
    </row>
    <row r="98" spans="1:5" ht="12" customHeight="1">
      <c r="A98" s="320" t="s">
        <v>67</v>
      </c>
      <c r="B98" s="6" t="s">
        <v>93</v>
      </c>
      <c r="C98" s="211">
        <v>17941557</v>
      </c>
      <c r="D98" s="211">
        <v>18751082</v>
      </c>
      <c r="E98" s="211">
        <v>15916604</v>
      </c>
    </row>
    <row r="99" spans="1:5" ht="12" customHeight="1">
      <c r="A99" s="320" t="s">
        <v>68</v>
      </c>
      <c r="B99" s="9" t="s">
        <v>128</v>
      </c>
      <c r="C99" s="211">
        <v>1180000</v>
      </c>
      <c r="D99" s="211">
        <v>260000</v>
      </c>
      <c r="E99" s="211">
        <v>254450</v>
      </c>
    </row>
    <row r="100" spans="1:5" ht="12" customHeight="1">
      <c r="A100" s="320" t="s">
        <v>76</v>
      </c>
      <c r="B100" s="17" t="s">
        <v>129</v>
      </c>
      <c r="C100" s="211">
        <v>3630000</v>
      </c>
      <c r="D100" s="211">
        <v>6277266</v>
      </c>
      <c r="E100" s="211">
        <v>6049970</v>
      </c>
    </row>
    <row r="101" spans="1:5" ht="12" customHeight="1">
      <c r="A101" s="320" t="s">
        <v>69</v>
      </c>
      <c r="B101" s="6" t="s">
        <v>436</v>
      </c>
      <c r="C101" s="211"/>
      <c r="D101" s="211">
        <v>2447266</v>
      </c>
      <c r="E101" s="211">
        <v>2447266</v>
      </c>
    </row>
    <row r="102" spans="1:5" ht="12" customHeight="1">
      <c r="A102" s="320" t="s">
        <v>70</v>
      </c>
      <c r="B102" s="89" t="s">
        <v>371</v>
      </c>
      <c r="C102" s="211"/>
      <c r="D102" s="211"/>
      <c r="E102" s="211"/>
    </row>
    <row r="103" spans="1:5" ht="12" customHeight="1">
      <c r="A103" s="320" t="s">
        <v>77</v>
      </c>
      <c r="B103" s="89" t="s">
        <v>370</v>
      </c>
      <c r="C103" s="211"/>
      <c r="D103" s="211">
        <v>0</v>
      </c>
      <c r="E103" s="211">
        <v>0</v>
      </c>
    </row>
    <row r="104" spans="1:5" ht="12" customHeight="1">
      <c r="A104" s="320" t="s">
        <v>78</v>
      </c>
      <c r="B104" s="89" t="s">
        <v>301</v>
      </c>
      <c r="C104" s="211"/>
      <c r="D104" s="211"/>
      <c r="E104" s="211"/>
    </row>
    <row r="105" spans="1:5" ht="12" customHeight="1">
      <c r="A105" s="320" t="s">
        <v>79</v>
      </c>
      <c r="B105" s="90" t="s">
        <v>302</v>
      </c>
      <c r="C105" s="211"/>
      <c r="D105" s="211"/>
      <c r="E105" s="211"/>
    </row>
    <row r="106" spans="1:5" ht="12" customHeight="1">
      <c r="A106" s="320" t="s">
        <v>80</v>
      </c>
      <c r="B106" s="90" t="s">
        <v>303</v>
      </c>
      <c r="C106" s="211"/>
      <c r="D106" s="211"/>
      <c r="E106" s="211"/>
    </row>
    <row r="107" spans="1:5" ht="12" customHeight="1">
      <c r="A107" s="320" t="s">
        <v>82</v>
      </c>
      <c r="B107" s="89" t="s">
        <v>304</v>
      </c>
      <c r="C107" s="211">
        <v>3530000</v>
      </c>
      <c r="D107" s="211">
        <v>3730000</v>
      </c>
      <c r="E107" s="211">
        <v>3602704</v>
      </c>
    </row>
    <row r="108" spans="1:5" ht="12" customHeight="1">
      <c r="A108" s="320" t="s">
        <v>130</v>
      </c>
      <c r="B108" s="89" t="s">
        <v>305</v>
      </c>
      <c r="C108" s="211"/>
      <c r="D108" s="211"/>
      <c r="E108" s="211"/>
    </row>
    <row r="109" spans="1:5" ht="12" customHeight="1">
      <c r="A109" s="320" t="s">
        <v>299</v>
      </c>
      <c r="B109" s="90" t="s">
        <v>306</v>
      </c>
      <c r="C109" s="211"/>
      <c r="D109" s="211">
        <v>0</v>
      </c>
      <c r="E109" s="211">
        <v>0</v>
      </c>
    </row>
    <row r="110" spans="1:5" ht="12" customHeight="1">
      <c r="A110" s="328" t="s">
        <v>300</v>
      </c>
      <c r="B110" s="91" t="s">
        <v>307</v>
      </c>
      <c r="C110" s="211"/>
      <c r="D110" s="211"/>
      <c r="E110" s="211"/>
    </row>
    <row r="111" spans="1:5" ht="12" customHeight="1">
      <c r="A111" s="320" t="s">
        <v>368</v>
      </c>
      <c r="B111" s="91" t="s">
        <v>308</v>
      </c>
      <c r="C111" s="211"/>
      <c r="D111" s="211"/>
      <c r="E111" s="211"/>
    </row>
    <row r="112" spans="1:5" ht="12" customHeight="1">
      <c r="A112" s="320" t="s">
        <v>369</v>
      </c>
      <c r="B112" s="90" t="s">
        <v>309</v>
      </c>
      <c r="C112" s="209">
        <v>100000</v>
      </c>
      <c r="D112" s="209">
        <v>100000</v>
      </c>
      <c r="E112" s="209">
        <v>0</v>
      </c>
    </row>
    <row r="113" spans="1:5" ht="12" customHeight="1">
      <c r="A113" s="320" t="s">
        <v>372</v>
      </c>
      <c r="B113" s="9" t="s">
        <v>38</v>
      </c>
      <c r="C113" s="209">
        <v>0</v>
      </c>
      <c r="D113" s="209">
        <v>31830982</v>
      </c>
      <c r="E113" s="209"/>
    </row>
    <row r="114" spans="1:5" ht="12" customHeight="1">
      <c r="A114" s="321" t="s">
        <v>373</v>
      </c>
      <c r="B114" s="6" t="s">
        <v>437</v>
      </c>
      <c r="C114" s="211">
        <v>0</v>
      </c>
      <c r="D114" s="211">
        <v>31760365</v>
      </c>
      <c r="E114" s="211"/>
    </row>
    <row r="115" spans="1:5" ht="12" customHeight="1" thickBot="1">
      <c r="A115" s="329" t="s">
        <v>374</v>
      </c>
      <c r="B115" s="92" t="s">
        <v>438</v>
      </c>
      <c r="C115" s="215"/>
      <c r="D115" s="215">
        <v>70617</v>
      </c>
      <c r="E115" s="215"/>
    </row>
    <row r="116" spans="1:5" ht="12" customHeight="1" thickBot="1">
      <c r="A116" s="27" t="s">
        <v>8</v>
      </c>
      <c r="B116" s="25" t="s">
        <v>310</v>
      </c>
      <c r="C116" s="207">
        <f>+C117+C119+C121</f>
        <v>20534955</v>
      </c>
      <c r="D116" s="207">
        <f>+D117+D119+D121</f>
        <v>26388364</v>
      </c>
      <c r="E116" s="207">
        <f>+E117+E119+E121</f>
        <v>25377197</v>
      </c>
    </row>
    <row r="117" spans="1:5" ht="12" customHeight="1">
      <c r="A117" s="319" t="s">
        <v>71</v>
      </c>
      <c r="B117" s="6" t="s">
        <v>170</v>
      </c>
      <c r="C117" s="210">
        <v>635000</v>
      </c>
      <c r="D117" s="210">
        <v>7420109</v>
      </c>
      <c r="E117" s="210">
        <v>6494508</v>
      </c>
    </row>
    <row r="118" spans="1:5" ht="12" customHeight="1">
      <c r="A118" s="319" t="s">
        <v>72</v>
      </c>
      <c r="B118" s="10" t="s">
        <v>314</v>
      </c>
      <c r="C118" s="210"/>
      <c r="D118" s="210"/>
      <c r="E118" s="210"/>
    </row>
    <row r="119" spans="1:5" ht="12" customHeight="1">
      <c r="A119" s="319" t="s">
        <v>73</v>
      </c>
      <c r="B119" s="10" t="s">
        <v>131</v>
      </c>
      <c r="C119" s="209">
        <v>19099955</v>
      </c>
      <c r="D119" s="209">
        <v>18090755</v>
      </c>
      <c r="E119" s="209">
        <v>18005189</v>
      </c>
    </row>
    <row r="120" spans="1:5" ht="12" customHeight="1">
      <c r="A120" s="319" t="s">
        <v>74</v>
      </c>
      <c r="B120" s="10" t="s">
        <v>315</v>
      </c>
      <c r="C120" s="200"/>
      <c r="D120" s="200"/>
      <c r="E120" s="200"/>
    </row>
    <row r="121" spans="1:5" ht="12" customHeight="1">
      <c r="A121" s="319" t="s">
        <v>75</v>
      </c>
      <c r="B121" s="204" t="s">
        <v>172</v>
      </c>
      <c r="C121" s="200">
        <v>800000</v>
      </c>
      <c r="D121" s="200">
        <v>877500</v>
      </c>
      <c r="E121" s="200">
        <v>877500</v>
      </c>
    </row>
    <row r="122" spans="1:5" ht="12" customHeight="1">
      <c r="A122" s="319" t="s">
        <v>81</v>
      </c>
      <c r="B122" s="203" t="s">
        <v>357</v>
      </c>
      <c r="C122" s="200"/>
      <c r="D122" s="200"/>
      <c r="E122" s="200"/>
    </row>
    <row r="123" spans="1:5" ht="12" customHeight="1">
      <c r="A123" s="319" t="s">
        <v>83</v>
      </c>
      <c r="B123" s="297" t="s">
        <v>320</v>
      </c>
      <c r="C123" s="200"/>
      <c r="D123" s="200"/>
      <c r="E123" s="200"/>
    </row>
    <row r="124" spans="1:5" ht="12" customHeight="1">
      <c r="A124" s="319" t="s">
        <v>132</v>
      </c>
      <c r="B124" s="90" t="s">
        <v>303</v>
      </c>
      <c r="C124" s="200"/>
      <c r="D124" s="200"/>
      <c r="E124" s="200"/>
    </row>
    <row r="125" spans="1:5" ht="12" customHeight="1">
      <c r="A125" s="319" t="s">
        <v>133</v>
      </c>
      <c r="B125" s="90" t="s">
        <v>319</v>
      </c>
      <c r="C125" s="200">
        <v>800000</v>
      </c>
      <c r="D125" s="200">
        <v>857500</v>
      </c>
      <c r="E125" s="200">
        <v>857500</v>
      </c>
    </row>
    <row r="126" spans="1:5" ht="12" customHeight="1">
      <c r="A126" s="319" t="s">
        <v>134</v>
      </c>
      <c r="B126" s="90" t="s">
        <v>318</v>
      </c>
      <c r="C126" s="200"/>
      <c r="D126" s="200"/>
      <c r="E126" s="200"/>
    </row>
    <row r="127" spans="1:5" ht="12" customHeight="1">
      <c r="A127" s="319" t="s">
        <v>311</v>
      </c>
      <c r="B127" s="90" t="s">
        <v>306</v>
      </c>
      <c r="C127" s="200"/>
      <c r="D127" s="200"/>
      <c r="E127" s="200"/>
    </row>
    <row r="128" spans="1:5" ht="12" customHeight="1">
      <c r="A128" s="319" t="s">
        <v>312</v>
      </c>
      <c r="B128" s="90" t="s">
        <v>317</v>
      </c>
      <c r="C128" s="200"/>
      <c r="D128" s="200"/>
      <c r="E128" s="200"/>
    </row>
    <row r="129" spans="1:5" ht="12" customHeight="1" thickBot="1">
      <c r="A129" s="328" t="s">
        <v>313</v>
      </c>
      <c r="B129" s="90" t="s">
        <v>316</v>
      </c>
      <c r="C129" s="201"/>
      <c r="D129" s="201">
        <v>20000</v>
      </c>
      <c r="E129" s="201">
        <v>20000</v>
      </c>
    </row>
    <row r="130" spans="1:5" ht="12" customHeight="1" thickBot="1">
      <c r="A130" s="27" t="s">
        <v>9</v>
      </c>
      <c r="B130" s="77" t="s">
        <v>375</v>
      </c>
      <c r="C130" s="207">
        <f>+C95+C116</f>
        <v>57352184</v>
      </c>
      <c r="D130" s="207">
        <f>+D95+D116</f>
        <v>102390162</v>
      </c>
      <c r="E130" s="207">
        <f>+E95+E116</f>
        <v>66080992</v>
      </c>
    </row>
    <row r="131" spans="1:5" ht="12" customHeight="1" thickBot="1">
      <c r="A131" s="27" t="s">
        <v>10</v>
      </c>
      <c r="B131" s="77" t="s">
        <v>376</v>
      </c>
      <c r="C131" s="207">
        <f>+C132+C133+C134</f>
        <v>17519955</v>
      </c>
      <c r="D131" s="207">
        <f>+D132+D133+D134</f>
        <v>8657787</v>
      </c>
      <c r="E131" s="207">
        <f>+E132+E133+E134</f>
        <v>8657787</v>
      </c>
    </row>
    <row r="132" spans="1:5" s="73" customFormat="1" ht="12" customHeight="1">
      <c r="A132" s="319" t="s">
        <v>211</v>
      </c>
      <c r="B132" s="7" t="s">
        <v>442</v>
      </c>
      <c r="C132" s="200"/>
      <c r="D132" s="200"/>
      <c r="E132" s="200"/>
    </row>
    <row r="133" spans="1:5" ht="12" customHeight="1">
      <c r="A133" s="319" t="s">
        <v>214</v>
      </c>
      <c r="B133" s="7" t="s">
        <v>384</v>
      </c>
      <c r="C133" s="200"/>
      <c r="D133" s="200"/>
      <c r="E133" s="200"/>
    </row>
    <row r="134" spans="1:5" ht="12" customHeight="1" thickBot="1">
      <c r="A134" s="328" t="s">
        <v>215</v>
      </c>
      <c r="B134" s="5" t="s">
        <v>441</v>
      </c>
      <c r="C134" s="200">
        <v>17519955</v>
      </c>
      <c r="D134" s="200">
        <v>8657787</v>
      </c>
      <c r="E134" s="200">
        <v>8657787</v>
      </c>
    </row>
    <row r="135" spans="1:5" ht="12" customHeight="1" thickBot="1">
      <c r="A135" s="27" t="s">
        <v>11</v>
      </c>
      <c r="B135" s="77" t="s">
        <v>377</v>
      </c>
      <c r="C135" s="207">
        <f>+C136+C137+C138+C139+C140+C141</f>
        <v>0</v>
      </c>
      <c r="D135" s="207">
        <f>+D136+D137+D138+D139+D140+D141</f>
        <v>0</v>
      </c>
      <c r="E135" s="207">
        <f>+E136+E137+E138+E139+E140+E141</f>
        <v>0</v>
      </c>
    </row>
    <row r="136" spans="1:5" ht="12" customHeight="1">
      <c r="A136" s="319" t="s">
        <v>58</v>
      </c>
      <c r="B136" s="7" t="s">
        <v>386</v>
      </c>
      <c r="C136" s="200"/>
      <c r="D136" s="200"/>
      <c r="E136" s="200"/>
    </row>
    <row r="137" spans="1:5" ht="12" customHeight="1">
      <c r="A137" s="319" t="s">
        <v>59</v>
      </c>
      <c r="B137" s="7" t="s">
        <v>378</v>
      </c>
      <c r="C137" s="200"/>
      <c r="D137" s="200"/>
      <c r="E137" s="200"/>
    </row>
    <row r="138" spans="1:5" ht="12" customHeight="1">
      <c r="A138" s="319" t="s">
        <v>60</v>
      </c>
      <c r="B138" s="7" t="s">
        <v>379</v>
      </c>
      <c r="C138" s="200"/>
      <c r="D138" s="200"/>
      <c r="E138" s="200"/>
    </row>
    <row r="139" spans="1:5" ht="12" customHeight="1">
      <c r="A139" s="319" t="s">
        <v>119</v>
      </c>
      <c r="B139" s="7" t="s">
        <v>440</v>
      </c>
      <c r="C139" s="200"/>
      <c r="D139" s="200"/>
      <c r="E139" s="200"/>
    </row>
    <row r="140" spans="1:5" ht="12" customHeight="1">
      <c r="A140" s="319" t="s">
        <v>120</v>
      </c>
      <c r="B140" s="7" t="s">
        <v>381</v>
      </c>
      <c r="C140" s="200"/>
      <c r="D140" s="200"/>
      <c r="E140" s="200"/>
    </row>
    <row r="141" spans="1:5" s="73" customFormat="1" ht="12" customHeight="1" thickBot="1">
      <c r="A141" s="328" t="s">
        <v>121</v>
      </c>
      <c r="B141" s="5" t="s">
        <v>382</v>
      </c>
      <c r="C141" s="200"/>
      <c r="D141" s="200"/>
      <c r="E141" s="200"/>
    </row>
    <row r="142" spans="1:11" ht="12" customHeight="1" thickBot="1">
      <c r="A142" s="27" t="s">
        <v>12</v>
      </c>
      <c r="B142" s="77" t="s">
        <v>446</v>
      </c>
      <c r="C142" s="213">
        <f>+C143+C144+C146+C147+C145</f>
        <v>16190793</v>
      </c>
      <c r="D142" s="213">
        <f>+D143+D144+D146+D147+D145</f>
        <v>18755280</v>
      </c>
      <c r="E142" s="213">
        <f>+E143+E144+E146+E147+E145</f>
        <v>16880089</v>
      </c>
      <c r="K142" s="183"/>
    </row>
    <row r="143" spans="1:5" ht="12.75">
      <c r="A143" s="319" t="s">
        <v>61</v>
      </c>
      <c r="B143" s="7" t="s">
        <v>321</v>
      </c>
      <c r="C143" s="200"/>
      <c r="D143" s="200"/>
      <c r="E143" s="200"/>
    </row>
    <row r="144" spans="1:5" ht="12" customHeight="1">
      <c r="A144" s="319" t="s">
        <v>62</v>
      </c>
      <c r="B144" s="7" t="s">
        <v>322</v>
      </c>
      <c r="C144" s="200">
        <v>1816342</v>
      </c>
      <c r="D144" s="200">
        <v>3691533</v>
      </c>
      <c r="E144" s="200">
        <v>1816342</v>
      </c>
    </row>
    <row r="145" spans="1:5" s="73" customFormat="1" ht="12" customHeight="1">
      <c r="A145" s="319" t="s">
        <v>235</v>
      </c>
      <c r="B145" s="7" t="s">
        <v>445</v>
      </c>
      <c r="C145" s="200">
        <v>14051147</v>
      </c>
      <c r="D145" s="200">
        <v>15063747</v>
      </c>
      <c r="E145" s="200">
        <v>15063747</v>
      </c>
    </row>
    <row r="146" spans="1:5" s="73" customFormat="1" ht="12" customHeight="1">
      <c r="A146" s="319" t="s">
        <v>236</v>
      </c>
      <c r="B146" s="7" t="s">
        <v>391</v>
      </c>
      <c r="C146" s="200"/>
      <c r="D146" s="200"/>
      <c r="E146" s="200"/>
    </row>
    <row r="147" spans="1:5" s="73" customFormat="1" ht="12" customHeight="1" thickBot="1">
      <c r="A147" s="328" t="s">
        <v>237</v>
      </c>
      <c r="B147" s="5" t="s">
        <v>341</v>
      </c>
      <c r="C147" s="200">
        <v>323304</v>
      </c>
      <c r="D147" s="200">
        <v>0</v>
      </c>
      <c r="E147" s="200">
        <v>0</v>
      </c>
    </row>
    <row r="148" spans="1:5" s="73" customFormat="1" ht="12" customHeight="1" thickBot="1">
      <c r="A148" s="27" t="s">
        <v>13</v>
      </c>
      <c r="B148" s="77" t="s">
        <v>392</v>
      </c>
      <c r="C148" s="216">
        <f>+C149+C150+C151+C152+C153</f>
        <v>0</v>
      </c>
      <c r="D148" s="216">
        <f>+D149+D150+D151+D152+D153</f>
        <v>0</v>
      </c>
      <c r="E148" s="216">
        <f>+E149+E150+E151+E152+E153</f>
        <v>0</v>
      </c>
    </row>
    <row r="149" spans="1:5" s="73" customFormat="1" ht="12" customHeight="1">
      <c r="A149" s="319" t="s">
        <v>63</v>
      </c>
      <c r="B149" s="7" t="s">
        <v>387</v>
      </c>
      <c r="C149" s="200"/>
      <c r="D149" s="200"/>
      <c r="E149" s="200"/>
    </row>
    <row r="150" spans="1:5" s="73" customFormat="1" ht="12" customHeight="1">
      <c r="A150" s="319" t="s">
        <v>64</v>
      </c>
      <c r="B150" s="7" t="s">
        <v>394</v>
      </c>
      <c r="C150" s="200"/>
      <c r="D150" s="200"/>
      <c r="E150" s="200"/>
    </row>
    <row r="151" spans="1:5" s="73" customFormat="1" ht="12" customHeight="1">
      <c r="A151" s="319" t="s">
        <v>247</v>
      </c>
      <c r="B151" s="7" t="s">
        <v>389</v>
      </c>
      <c r="C151" s="200"/>
      <c r="D151" s="200"/>
      <c r="E151" s="200"/>
    </row>
    <row r="152" spans="1:5" ht="12.75" customHeight="1">
      <c r="A152" s="319" t="s">
        <v>248</v>
      </c>
      <c r="B152" s="7" t="s">
        <v>443</v>
      </c>
      <c r="C152" s="200"/>
      <c r="D152" s="200"/>
      <c r="E152" s="200"/>
    </row>
    <row r="153" spans="1:5" ht="12.75" customHeight="1" thickBot="1">
      <c r="A153" s="328" t="s">
        <v>393</v>
      </c>
      <c r="B153" s="5" t="s">
        <v>396</v>
      </c>
      <c r="C153" s="201"/>
      <c r="D153" s="201"/>
      <c r="E153" s="201"/>
    </row>
    <row r="154" spans="1:5" ht="12.75" customHeight="1" thickBot="1">
      <c r="A154" s="355" t="s">
        <v>14</v>
      </c>
      <c r="B154" s="77" t="s">
        <v>397</v>
      </c>
      <c r="C154" s="216"/>
      <c r="D154" s="216"/>
      <c r="E154" s="216"/>
    </row>
    <row r="155" spans="1:5" ht="12" customHeight="1" thickBot="1">
      <c r="A155" s="355" t="s">
        <v>15</v>
      </c>
      <c r="B155" s="77" t="s">
        <v>398</v>
      </c>
      <c r="C155" s="216"/>
      <c r="D155" s="216"/>
      <c r="E155" s="216"/>
    </row>
    <row r="156" spans="1:5" ht="15" customHeight="1" thickBot="1">
      <c r="A156" s="27" t="s">
        <v>16</v>
      </c>
      <c r="B156" s="77" t="s">
        <v>400</v>
      </c>
      <c r="C156" s="311">
        <f>+C131+C135+C142+C148+C154+C155</f>
        <v>33710748</v>
      </c>
      <c r="D156" s="311">
        <f>+D131+D135+D142+D148+D154+D155</f>
        <v>27413067</v>
      </c>
      <c r="E156" s="311">
        <f>+E131+E135+E142+E148+E154+E155</f>
        <v>25537876</v>
      </c>
    </row>
    <row r="157" spans="1:5" ht="13.5" thickBot="1">
      <c r="A157" s="330" t="s">
        <v>17</v>
      </c>
      <c r="B157" s="275" t="s">
        <v>399</v>
      </c>
      <c r="C157" s="311">
        <f>+C130+C156</f>
        <v>91062932</v>
      </c>
      <c r="D157" s="311">
        <f>+D130+D156</f>
        <v>129803229</v>
      </c>
      <c r="E157" s="311">
        <f>+E130+E156</f>
        <v>91618868</v>
      </c>
    </row>
    <row r="158" spans="1:5" ht="15" customHeight="1" thickBot="1">
      <c r="A158" s="281"/>
      <c r="B158" s="282"/>
      <c r="C158" s="283"/>
      <c r="D158" s="283"/>
      <c r="E158" s="283"/>
    </row>
    <row r="159" spans="1:5" ht="14.25" customHeight="1" thickBot="1">
      <c r="A159" s="180" t="s">
        <v>444</v>
      </c>
      <c r="B159" s="181"/>
      <c r="C159" s="75">
        <v>3</v>
      </c>
      <c r="D159" s="75">
        <v>4</v>
      </c>
      <c r="E159" s="75">
        <v>4</v>
      </c>
    </row>
    <row r="160" spans="1:5" ht="13.5" thickBot="1">
      <c r="A160" s="180" t="s">
        <v>148</v>
      </c>
      <c r="B160" s="181"/>
      <c r="C160" s="75">
        <v>2</v>
      </c>
      <c r="D160" s="75">
        <v>3</v>
      </c>
      <c r="E160" s="75">
        <v>3</v>
      </c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  <rowBreaks count="2" manualBreakCount="2">
    <brk id="65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12.50390625" style="409" customWidth="1"/>
    <col min="2" max="2" width="55.50390625" style="370" customWidth="1"/>
    <col min="3" max="3" width="19.625" style="370" customWidth="1"/>
    <col min="4" max="4" width="19.50390625" style="370" customWidth="1"/>
    <col min="5" max="5" width="18.625" style="370" customWidth="1"/>
    <col min="6" max="16384" width="9.375" style="370" customWidth="1"/>
  </cols>
  <sheetData>
    <row r="1" spans="1:5" s="359" customFormat="1" ht="21" customHeight="1" thickBot="1">
      <c r="A1" s="169"/>
      <c r="B1" s="790" t="s">
        <v>822</v>
      </c>
      <c r="C1" s="790"/>
      <c r="D1" s="790"/>
      <c r="E1" s="790"/>
    </row>
    <row r="2" spans="1:5" s="362" customFormat="1" ht="25.5" customHeight="1">
      <c r="A2" s="414" t="s">
        <v>463</v>
      </c>
      <c r="B2" s="360" t="s">
        <v>491</v>
      </c>
      <c r="C2" s="361" t="s">
        <v>45</v>
      </c>
      <c r="D2" s="361" t="s">
        <v>45</v>
      </c>
      <c r="E2" s="361" t="s">
        <v>45</v>
      </c>
    </row>
    <row r="3" spans="1:5" s="362" customFormat="1" ht="36.75" thickBot="1">
      <c r="A3" s="363" t="s">
        <v>146</v>
      </c>
      <c r="B3" s="364" t="s">
        <v>500</v>
      </c>
      <c r="C3" s="365" t="s">
        <v>45</v>
      </c>
      <c r="D3" s="365" t="s">
        <v>45</v>
      </c>
      <c r="E3" s="365" t="s">
        <v>45</v>
      </c>
    </row>
    <row r="4" spans="1:5" s="366" customFormat="1" ht="15.75" customHeight="1" thickBot="1">
      <c r="A4" s="171"/>
      <c r="B4" s="171"/>
      <c r="C4" s="172"/>
      <c r="D4" s="172" t="s">
        <v>456</v>
      </c>
      <c r="E4" s="172" t="s">
        <v>456</v>
      </c>
    </row>
    <row r="5" spans="1:5" ht="32.25" customHeight="1" thickBot="1">
      <c r="A5" s="367" t="s">
        <v>147</v>
      </c>
      <c r="B5" s="368" t="s">
        <v>42</v>
      </c>
      <c r="C5" s="369" t="s">
        <v>460</v>
      </c>
      <c r="D5" s="369" t="s">
        <v>459</v>
      </c>
      <c r="E5" s="369" t="s">
        <v>499</v>
      </c>
    </row>
    <row r="6" spans="1:5" s="374" customFormat="1" ht="12.75" customHeight="1" thickBot="1">
      <c r="A6" s="371" t="s">
        <v>419</v>
      </c>
      <c r="B6" s="372" t="s">
        <v>420</v>
      </c>
      <c r="C6" s="373" t="s">
        <v>421</v>
      </c>
      <c r="D6" s="373" t="s">
        <v>423</v>
      </c>
      <c r="E6" s="373" t="s">
        <v>422</v>
      </c>
    </row>
    <row r="7" spans="1:5" s="374" customFormat="1" ht="15.75" customHeight="1" thickBot="1">
      <c r="A7" s="375"/>
      <c r="B7" s="376" t="s">
        <v>43</v>
      </c>
      <c r="C7" s="377"/>
      <c r="D7" s="377"/>
      <c r="E7" s="377"/>
    </row>
    <row r="8" spans="1:5" s="380" customFormat="1" ht="12" customHeight="1" thickBot="1">
      <c r="A8" s="371" t="s">
        <v>7</v>
      </c>
      <c r="B8" s="378" t="s">
        <v>464</v>
      </c>
      <c r="C8" s="379">
        <f>SUM(C9:C19)</f>
        <v>0</v>
      </c>
      <c r="D8" s="379">
        <f>SUM(D9:D19)</f>
        <v>0</v>
      </c>
      <c r="E8" s="379">
        <f>SUM(E9:E19)</f>
        <v>7086</v>
      </c>
    </row>
    <row r="9" spans="1:5" s="380" customFormat="1" ht="12" customHeight="1">
      <c r="A9" s="381" t="s">
        <v>65</v>
      </c>
      <c r="B9" s="382" t="s">
        <v>224</v>
      </c>
      <c r="C9" s="383"/>
      <c r="D9" s="383"/>
      <c r="E9" s="383"/>
    </row>
    <row r="10" spans="1:5" s="380" customFormat="1" ht="12" customHeight="1">
      <c r="A10" s="384" t="s">
        <v>66</v>
      </c>
      <c r="B10" s="385" t="s">
        <v>225</v>
      </c>
      <c r="C10" s="386"/>
      <c r="D10" s="386"/>
      <c r="E10" s="386"/>
    </row>
    <row r="11" spans="1:5" s="380" customFormat="1" ht="12" customHeight="1">
      <c r="A11" s="384" t="s">
        <v>67</v>
      </c>
      <c r="B11" s="385" t="s">
        <v>226</v>
      </c>
      <c r="C11" s="386"/>
      <c r="D11" s="386"/>
      <c r="E11" s="386"/>
    </row>
    <row r="12" spans="1:5" s="380" customFormat="1" ht="12" customHeight="1">
      <c r="A12" s="384" t="s">
        <v>68</v>
      </c>
      <c r="B12" s="385" t="s">
        <v>227</v>
      </c>
      <c r="C12" s="386"/>
      <c r="D12" s="386"/>
      <c r="E12" s="386"/>
    </row>
    <row r="13" spans="1:5" s="380" customFormat="1" ht="12" customHeight="1">
      <c r="A13" s="384" t="s">
        <v>101</v>
      </c>
      <c r="B13" s="385" t="s">
        <v>228</v>
      </c>
      <c r="C13" s="386"/>
      <c r="D13" s="386"/>
      <c r="E13" s="386"/>
    </row>
    <row r="14" spans="1:5" s="380" customFormat="1" ht="12" customHeight="1">
      <c r="A14" s="384" t="s">
        <v>69</v>
      </c>
      <c r="B14" s="385" t="s">
        <v>465</v>
      </c>
      <c r="C14" s="386"/>
      <c r="D14" s="386"/>
      <c r="E14" s="386"/>
    </row>
    <row r="15" spans="1:5" s="380" customFormat="1" ht="12" customHeight="1">
      <c r="A15" s="384" t="s">
        <v>70</v>
      </c>
      <c r="B15" s="387" t="s">
        <v>466</v>
      </c>
      <c r="C15" s="386"/>
      <c r="D15" s="386"/>
      <c r="E15" s="386"/>
    </row>
    <row r="16" spans="1:5" s="380" customFormat="1" ht="12" customHeight="1">
      <c r="A16" s="384" t="s">
        <v>77</v>
      </c>
      <c r="B16" s="385" t="s">
        <v>231</v>
      </c>
      <c r="C16" s="388"/>
      <c r="D16" s="388"/>
      <c r="E16" s="388">
        <v>181</v>
      </c>
    </row>
    <row r="17" spans="1:5" s="389" customFormat="1" ht="12" customHeight="1">
      <c r="A17" s="384" t="s">
        <v>78</v>
      </c>
      <c r="B17" s="385" t="s">
        <v>232</v>
      </c>
      <c r="C17" s="386"/>
      <c r="D17" s="386"/>
      <c r="E17" s="386"/>
    </row>
    <row r="18" spans="1:5" s="389" customFormat="1" ht="12" customHeight="1">
      <c r="A18" s="384" t="s">
        <v>79</v>
      </c>
      <c r="B18" s="385" t="s">
        <v>363</v>
      </c>
      <c r="C18" s="390"/>
      <c r="D18" s="390"/>
      <c r="E18" s="390"/>
    </row>
    <row r="19" spans="1:5" s="389" customFormat="1" ht="12" customHeight="1" thickBot="1">
      <c r="A19" s="384" t="s">
        <v>80</v>
      </c>
      <c r="B19" s="387" t="s">
        <v>233</v>
      </c>
      <c r="C19" s="390"/>
      <c r="D19" s="390"/>
      <c r="E19" s="390">
        <v>6905</v>
      </c>
    </row>
    <row r="20" spans="1:5" s="380" customFormat="1" ht="12" customHeight="1" thickBot="1">
      <c r="A20" s="371" t="s">
        <v>8</v>
      </c>
      <c r="B20" s="378" t="s">
        <v>467</v>
      </c>
      <c r="C20" s="379">
        <f>SUM(C21:C23)</f>
        <v>0</v>
      </c>
      <c r="D20" s="379">
        <f>SUM(D21:D23)</f>
        <v>0</v>
      </c>
      <c r="E20" s="379">
        <f>SUM(E21:E23)</f>
        <v>0</v>
      </c>
    </row>
    <row r="21" spans="1:5" s="389" customFormat="1" ht="12" customHeight="1">
      <c r="A21" s="384" t="s">
        <v>71</v>
      </c>
      <c r="B21" s="391" t="s">
        <v>201</v>
      </c>
      <c r="C21" s="386"/>
      <c r="D21" s="386"/>
      <c r="E21" s="386"/>
    </row>
    <row r="22" spans="1:5" s="389" customFormat="1" ht="12" customHeight="1">
      <c r="A22" s="384" t="s">
        <v>72</v>
      </c>
      <c r="B22" s="385" t="s">
        <v>468</v>
      </c>
      <c r="C22" s="386"/>
      <c r="D22" s="386"/>
      <c r="E22" s="386"/>
    </row>
    <row r="23" spans="1:5" s="389" customFormat="1" ht="12" customHeight="1">
      <c r="A23" s="384" t="s">
        <v>73</v>
      </c>
      <c r="B23" s="385" t="s">
        <v>469</v>
      </c>
      <c r="C23" s="386"/>
      <c r="D23" s="386"/>
      <c r="E23" s="386"/>
    </row>
    <row r="24" spans="1:5" s="389" customFormat="1" ht="12" customHeight="1" thickBot="1">
      <c r="A24" s="384" t="s">
        <v>74</v>
      </c>
      <c r="B24" s="385" t="s">
        <v>470</v>
      </c>
      <c r="C24" s="386"/>
      <c r="D24" s="386"/>
      <c r="E24" s="386"/>
    </row>
    <row r="25" spans="1:5" s="389" customFormat="1" ht="12" customHeight="1" thickBot="1">
      <c r="A25" s="371" t="s">
        <v>9</v>
      </c>
      <c r="B25" s="392" t="s">
        <v>118</v>
      </c>
      <c r="C25" s="393"/>
      <c r="D25" s="393"/>
      <c r="E25" s="393"/>
    </row>
    <row r="26" spans="1:5" s="389" customFormat="1" ht="12" customHeight="1" thickBot="1">
      <c r="A26" s="371" t="s">
        <v>10</v>
      </c>
      <c r="B26" s="392" t="s">
        <v>471</v>
      </c>
      <c r="C26" s="379">
        <f>+C27+C28+C29</f>
        <v>0</v>
      </c>
      <c r="D26" s="379">
        <f>+D27+D28+D29</f>
        <v>0</v>
      </c>
      <c r="E26" s="379">
        <f>+E27+E28+E29</f>
        <v>0</v>
      </c>
    </row>
    <row r="27" spans="1:5" s="389" customFormat="1" ht="12" customHeight="1">
      <c r="A27" s="394" t="s">
        <v>211</v>
      </c>
      <c r="B27" s="391" t="s">
        <v>206</v>
      </c>
      <c r="C27" s="395"/>
      <c r="D27" s="395"/>
      <c r="E27" s="395"/>
    </row>
    <row r="28" spans="1:5" s="389" customFormat="1" ht="12" customHeight="1">
      <c r="A28" s="394" t="s">
        <v>214</v>
      </c>
      <c r="B28" s="391" t="s">
        <v>468</v>
      </c>
      <c r="C28" s="386"/>
      <c r="D28" s="386"/>
      <c r="E28" s="386"/>
    </row>
    <row r="29" spans="1:5" s="389" customFormat="1" ht="12" customHeight="1">
      <c r="A29" s="394" t="s">
        <v>215</v>
      </c>
      <c r="B29" s="385" t="s">
        <v>472</v>
      </c>
      <c r="C29" s="386"/>
      <c r="D29" s="386"/>
      <c r="E29" s="386"/>
    </row>
    <row r="30" spans="1:5" s="389" customFormat="1" ht="12" customHeight="1" thickBot="1">
      <c r="A30" s="384" t="s">
        <v>216</v>
      </c>
      <c r="B30" s="396" t="s">
        <v>473</v>
      </c>
      <c r="C30" s="397"/>
      <c r="D30" s="397"/>
      <c r="E30" s="397"/>
    </row>
    <row r="31" spans="1:5" s="389" customFormat="1" ht="12" customHeight="1" thickBot="1">
      <c r="A31" s="371" t="s">
        <v>11</v>
      </c>
      <c r="B31" s="392" t="s">
        <v>474</v>
      </c>
      <c r="C31" s="379">
        <f>+C32+C33+C34</f>
        <v>0</v>
      </c>
      <c r="D31" s="379">
        <f>+D32+D33+D34</f>
        <v>0</v>
      </c>
      <c r="E31" s="379">
        <f>+E32+E33+E34</f>
        <v>0</v>
      </c>
    </row>
    <row r="32" spans="1:5" s="389" customFormat="1" ht="12" customHeight="1">
      <c r="A32" s="394" t="s">
        <v>58</v>
      </c>
      <c r="B32" s="391" t="s">
        <v>238</v>
      </c>
      <c r="C32" s="395"/>
      <c r="D32" s="395"/>
      <c r="E32" s="395"/>
    </row>
    <row r="33" spans="1:5" s="389" customFormat="1" ht="12" customHeight="1">
      <c r="A33" s="394" t="s">
        <v>59</v>
      </c>
      <c r="B33" s="385" t="s">
        <v>239</v>
      </c>
      <c r="C33" s="388"/>
      <c r="D33" s="388"/>
      <c r="E33" s="388"/>
    </row>
    <row r="34" spans="1:5" s="389" customFormat="1" ht="12" customHeight="1" thickBot="1">
      <c r="A34" s="384" t="s">
        <v>60</v>
      </c>
      <c r="B34" s="396" t="s">
        <v>240</v>
      </c>
      <c r="C34" s="397"/>
      <c r="D34" s="397"/>
      <c r="E34" s="397"/>
    </row>
    <row r="35" spans="1:5" s="380" customFormat="1" ht="12" customHeight="1" thickBot="1">
      <c r="A35" s="371" t="s">
        <v>12</v>
      </c>
      <c r="B35" s="392" t="s">
        <v>326</v>
      </c>
      <c r="C35" s="393"/>
      <c r="D35" s="393"/>
      <c r="E35" s="393"/>
    </row>
    <row r="36" spans="1:5" s="380" customFormat="1" ht="12" customHeight="1" thickBot="1">
      <c r="A36" s="371" t="s">
        <v>13</v>
      </c>
      <c r="B36" s="392" t="s">
        <v>475</v>
      </c>
      <c r="C36" s="398"/>
      <c r="D36" s="398">
        <v>0</v>
      </c>
      <c r="E36" s="398">
        <v>0</v>
      </c>
    </row>
    <row r="37" spans="1:5" s="380" customFormat="1" ht="12" customHeight="1" thickBot="1">
      <c r="A37" s="371" t="s">
        <v>14</v>
      </c>
      <c r="B37" s="392" t="s">
        <v>476</v>
      </c>
      <c r="C37" s="399">
        <f>+C8+C20+C25+C26+C31+C35+C36</f>
        <v>0</v>
      </c>
      <c r="D37" s="399">
        <f>+D8+D20+D25+D26+D31+D35+D36</f>
        <v>0</v>
      </c>
      <c r="E37" s="399">
        <f>+E8+E20+E25+E26+E31+E35+E36</f>
        <v>7086</v>
      </c>
    </row>
    <row r="38" spans="1:5" s="380" customFormat="1" ht="12" customHeight="1" thickBot="1">
      <c r="A38" s="400" t="s">
        <v>15</v>
      </c>
      <c r="B38" s="392" t="s">
        <v>477</v>
      </c>
      <c r="C38" s="399">
        <f>+C39+C40+C41</f>
        <v>14051147</v>
      </c>
      <c r="D38" s="399">
        <f>+D39+D40+D41</f>
        <v>15289118</v>
      </c>
      <c r="E38" s="399">
        <f>+E39+E40+E41</f>
        <v>15289118</v>
      </c>
    </row>
    <row r="39" spans="1:5" s="380" customFormat="1" ht="12" customHeight="1">
      <c r="A39" s="394" t="s">
        <v>478</v>
      </c>
      <c r="B39" s="391" t="s">
        <v>179</v>
      </c>
      <c r="C39" s="395"/>
      <c r="D39" s="395">
        <v>225371</v>
      </c>
      <c r="E39" s="395">
        <v>225371</v>
      </c>
    </row>
    <row r="40" spans="1:5" s="380" customFormat="1" ht="12" customHeight="1">
      <c r="A40" s="394" t="s">
        <v>479</v>
      </c>
      <c r="B40" s="385" t="s">
        <v>480</v>
      </c>
      <c r="C40" s="388"/>
      <c r="D40" s="388"/>
      <c r="E40" s="388"/>
    </row>
    <row r="41" spans="1:5" s="389" customFormat="1" ht="24.75" customHeight="1" thickBot="1">
      <c r="A41" s="384" t="s">
        <v>481</v>
      </c>
      <c r="B41" s="396" t="s">
        <v>482</v>
      </c>
      <c r="C41" s="397">
        <v>14051147</v>
      </c>
      <c r="D41" s="397">
        <v>15063747</v>
      </c>
      <c r="E41" s="397">
        <v>15063747</v>
      </c>
    </row>
    <row r="42" spans="1:5" s="389" customFormat="1" ht="15" customHeight="1" thickBot="1">
      <c r="A42" s="400" t="s">
        <v>16</v>
      </c>
      <c r="B42" s="401" t="s">
        <v>483</v>
      </c>
      <c r="C42" s="399">
        <f>+C37+C38</f>
        <v>14051147</v>
      </c>
      <c r="D42" s="399">
        <f>+D37+D38</f>
        <v>15289118</v>
      </c>
      <c r="E42" s="399">
        <f>+E37+E38</f>
        <v>15296204</v>
      </c>
    </row>
    <row r="43" spans="1:5" s="389" customFormat="1" ht="15" customHeight="1">
      <c r="A43" s="176"/>
      <c r="B43" s="177"/>
      <c r="C43" s="273"/>
      <c r="D43" s="273"/>
      <c r="E43" s="273"/>
    </row>
    <row r="44" spans="1:5" ht="13.5" thickBot="1">
      <c r="A44" s="402"/>
      <c r="B44" s="403"/>
      <c r="C44" s="404"/>
      <c r="D44" s="404"/>
      <c r="E44" s="404"/>
    </row>
    <row r="45" spans="1:5" s="374" customFormat="1" ht="16.5" customHeight="1" thickBot="1">
      <c r="A45" s="405"/>
      <c r="B45" s="406" t="s">
        <v>44</v>
      </c>
      <c r="C45" s="399"/>
      <c r="D45" s="399"/>
      <c r="E45" s="399"/>
    </row>
    <row r="46" spans="1:5" s="407" customFormat="1" ht="12" customHeight="1" thickBot="1">
      <c r="A46" s="371" t="s">
        <v>7</v>
      </c>
      <c r="B46" s="392" t="s">
        <v>484</v>
      </c>
      <c r="C46" s="379">
        <f>SUM(C47:C51)</f>
        <v>13924147</v>
      </c>
      <c r="D46" s="379">
        <f>SUM(D47:D51)</f>
        <v>15001818</v>
      </c>
      <c r="E46" s="379">
        <f>SUM(E47:E51)</f>
        <v>14684151</v>
      </c>
    </row>
    <row r="47" spans="1:5" ht="12" customHeight="1">
      <c r="A47" s="384" t="s">
        <v>65</v>
      </c>
      <c r="B47" s="391" t="s">
        <v>37</v>
      </c>
      <c r="C47" s="395">
        <v>10733720</v>
      </c>
      <c r="D47" s="395">
        <v>11737300</v>
      </c>
      <c r="E47" s="395">
        <v>11672352</v>
      </c>
    </row>
    <row r="48" spans="1:5" ht="12" customHeight="1">
      <c r="A48" s="384" t="s">
        <v>66</v>
      </c>
      <c r="B48" s="385" t="s">
        <v>127</v>
      </c>
      <c r="C48" s="386">
        <v>1846901</v>
      </c>
      <c r="D48" s="386">
        <v>1995692</v>
      </c>
      <c r="E48" s="386">
        <v>1910816</v>
      </c>
    </row>
    <row r="49" spans="1:5" ht="12" customHeight="1">
      <c r="A49" s="384" t="s">
        <v>67</v>
      </c>
      <c r="B49" s="385" t="s">
        <v>93</v>
      </c>
      <c r="C49" s="386">
        <v>1343526</v>
      </c>
      <c r="D49" s="386">
        <v>1268826</v>
      </c>
      <c r="E49" s="386">
        <v>1100983</v>
      </c>
    </row>
    <row r="50" spans="1:5" ht="12" customHeight="1">
      <c r="A50" s="384" t="s">
        <v>68</v>
      </c>
      <c r="B50" s="385" t="s">
        <v>128</v>
      </c>
      <c r="C50" s="386"/>
      <c r="D50" s="386"/>
      <c r="E50" s="386">
        <v>0</v>
      </c>
    </row>
    <row r="51" spans="1:5" ht="12" customHeight="1" thickBot="1">
      <c r="A51" s="384" t="s">
        <v>101</v>
      </c>
      <c r="B51" s="385" t="s">
        <v>129</v>
      </c>
      <c r="C51" s="386"/>
      <c r="D51" s="386"/>
      <c r="E51" s="386"/>
    </row>
    <row r="52" spans="1:5" ht="12" customHeight="1" thickBot="1">
      <c r="A52" s="371" t="s">
        <v>8</v>
      </c>
      <c r="B52" s="392" t="s">
        <v>485</v>
      </c>
      <c r="C52" s="379">
        <f>SUM(C53:C55)</f>
        <v>127000</v>
      </c>
      <c r="D52" s="379">
        <f>SUM(D53:D55)</f>
        <v>287300</v>
      </c>
      <c r="E52" s="379">
        <f>SUM(E53:E55)</f>
        <v>287171</v>
      </c>
    </row>
    <row r="53" spans="1:5" s="407" customFormat="1" ht="12" customHeight="1">
      <c r="A53" s="384" t="s">
        <v>71</v>
      </c>
      <c r="B53" s="391" t="s">
        <v>170</v>
      </c>
      <c r="C53" s="395">
        <v>127000</v>
      </c>
      <c r="D53" s="395">
        <v>287300</v>
      </c>
      <c r="E53" s="395">
        <v>287171</v>
      </c>
    </row>
    <row r="54" spans="1:5" ht="12" customHeight="1">
      <c r="A54" s="384" t="s">
        <v>72</v>
      </c>
      <c r="B54" s="385" t="s">
        <v>131</v>
      </c>
      <c r="C54" s="386"/>
      <c r="D54" s="386">
        <v>0</v>
      </c>
      <c r="E54" s="386">
        <v>0</v>
      </c>
    </row>
    <row r="55" spans="1:5" ht="12" customHeight="1">
      <c r="A55" s="384" t="s">
        <v>73</v>
      </c>
      <c r="B55" s="385" t="s">
        <v>486</v>
      </c>
      <c r="C55" s="386"/>
      <c r="D55" s="386"/>
      <c r="E55" s="386"/>
    </row>
    <row r="56" spans="1:5" ht="12" customHeight="1" thickBot="1">
      <c r="A56" s="384" t="s">
        <v>74</v>
      </c>
      <c r="B56" s="385" t="s">
        <v>487</v>
      </c>
      <c r="C56" s="386"/>
      <c r="D56" s="386"/>
      <c r="E56" s="386"/>
    </row>
    <row r="57" spans="1:5" ht="15" customHeight="1" thickBot="1">
      <c r="A57" s="371" t="s">
        <v>9</v>
      </c>
      <c r="B57" s="392" t="s">
        <v>488</v>
      </c>
      <c r="C57" s="393"/>
      <c r="D57" s="393"/>
      <c r="E57" s="393"/>
    </row>
    <row r="58" spans="1:5" ht="13.5" thickBot="1">
      <c r="A58" s="371" t="s">
        <v>10</v>
      </c>
      <c r="B58" s="408" t="s">
        <v>489</v>
      </c>
      <c r="C58" s="379">
        <f>+C46+C52+C57</f>
        <v>14051147</v>
      </c>
      <c r="D58" s="379">
        <f>+D46+D52+D57</f>
        <v>15289118</v>
      </c>
      <c r="E58" s="379">
        <f>+E46+E52+E57</f>
        <v>14971322</v>
      </c>
    </row>
    <row r="59" spans="3:5" ht="15" customHeight="1" thickBot="1">
      <c r="C59" s="410"/>
      <c r="D59" s="410"/>
      <c r="E59" s="410"/>
    </row>
    <row r="60" spans="1:5" ht="14.25" customHeight="1" thickBot="1">
      <c r="A60" s="411" t="s">
        <v>444</v>
      </c>
      <c r="B60" s="412"/>
      <c r="C60" s="413">
        <v>3</v>
      </c>
      <c r="D60" s="413">
        <v>3</v>
      </c>
      <c r="E60" s="413">
        <v>3</v>
      </c>
    </row>
    <row r="61" spans="1:5" ht="13.5" thickBot="1">
      <c r="A61" s="411" t="s">
        <v>148</v>
      </c>
      <c r="B61" s="412"/>
      <c r="C61" s="413">
        <v>0</v>
      </c>
      <c r="D61" s="413">
        <v>0</v>
      </c>
      <c r="E61" s="413">
        <v>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13.875" style="409" customWidth="1"/>
    <col min="2" max="2" width="56.625" style="370" customWidth="1"/>
    <col min="3" max="3" width="15.375" style="370" customWidth="1"/>
    <col min="4" max="4" width="15.875" style="370" customWidth="1"/>
    <col min="5" max="5" width="16.50390625" style="370" customWidth="1"/>
    <col min="6" max="16384" width="9.375" style="370" customWidth="1"/>
  </cols>
  <sheetData>
    <row r="1" spans="1:5" s="359" customFormat="1" ht="21" customHeight="1" thickBot="1">
      <c r="A1" s="169"/>
      <c r="B1" s="790" t="s">
        <v>822</v>
      </c>
      <c r="C1" s="790"/>
      <c r="D1" s="790"/>
      <c r="E1" s="790"/>
    </row>
    <row r="2" spans="1:5" s="362" customFormat="1" ht="25.5" customHeight="1">
      <c r="A2" s="414" t="s">
        <v>463</v>
      </c>
      <c r="B2" s="360" t="s">
        <v>491</v>
      </c>
      <c r="C2" s="361" t="s">
        <v>45</v>
      </c>
      <c r="D2" s="361" t="s">
        <v>45</v>
      </c>
      <c r="E2" s="361" t="s">
        <v>45</v>
      </c>
    </row>
    <row r="3" spans="1:5" s="362" customFormat="1" ht="24.75" thickBot="1">
      <c r="A3" s="363" t="s">
        <v>146</v>
      </c>
      <c r="B3" s="364" t="s">
        <v>490</v>
      </c>
      <c r="C3" s="365" t="s">
        <v>45</v>
      </c>
      <c r="D3" s="365" t="s">
        <v>45</v>
      </c>
      <c r="E3" s="365" t="s">
        <v>45</v>
      </c>
    </row>
    <row r="4" spans="1:5" s="366" customFormat="1" ht="15.75" customHeight="1" thickBot="1">
      <c r="A4" s="171"/>
      <c r="B4" s="171"/>
      <c r="C4" s="172"/>
      <c r="D4" s="172"/>
      <c r="E4" s="172" t="s">
        <v>456</v>
      </c>
    </row>
    <row r="5" spans="1:5" ht="30" customHeight="1" thickBot="1">
      <c r="A5" s="367" t="s">
        <v>147</v>
      </c>
      <c r="B5" s="368" t="s">
        <v>42</v>
      </c>
      <c r="C5" s="369" t="s">
        <v>460</v>
      </c>
      <c r="D5" s="369" t="s">
        <v>459</v>
      </c>
      <c r="E5" s="369" t="s">
        <v>499</v>
      </c>
    </row>
    <row r="6" spans="1:5" s="374" customFormat="1" ht="12.75" customHeight="1" thickBot="1">
      <c r="A6" s="371" t="s">
        <v>419</v>
      </c>
      <c r="B6" s="372" t="s">
        <v>420</v>
      </c>
      <c r="C6" s="373" t="s">
        <v>421</v>
      </c>
      <c r="D6" s="373" t="s">
        <v>423</v>
      </c>
      <c r="E6" s="373" t="s">
        <v>422</v>
      </c>
    </row>
    <row r="7" spans="1:5" s="374" customFormat="1" ht="15.75" customHeight="1" thickBot="1">
      <c r="A7" s="375"/>
      <c r="B7" s="376" t="s">
        <v>43</v>
      </c>
      <c r="C7" s="377"/>
      <c r="D7" s="377"/>
      <c r="E7" s="377"/>
    </row>
    <row r="8" spans="1:5" s="380" customFormat="1" ht="12" customHeight="1" thickBot="1">
      <c r="A8" s="371" t="s">
        <v>7</v>
      </c>
      <c r="B8" s="378" t="s">
        <v>464</v>
      </c>
      <c r="C8" s="379">
        <f>SUM(C9:C19)</f>
        <v>0</v>
      </c>
      <c r="D8" s="379">
        <f>SUM(D9:D19)</f>
        <v>0</v>
      </c>
      <c r="E8" s="379">
        <f>SUM(E9:E19)</f>
        <v>7086</v>
      </c>
    </row>
    <row r="9" spans="1:5" s="380" customFormat="1" ht="12" customHeight="1">
      <c r="A9" s="381" t="s">
        <v>65</v>
      </c>
      <c r="B9" s="382" t="s">
        <v>224</v>
      </c>
      <c r="C9" s="383"/>
      <c r="D9" s="383"/>
      <c r="E9" s="383"/>
    </row>
    <row r="10" spans="1:5" s="380" customFormat="1" ht="12" customHeight="1">
      <c r="A10" s="384" t="s">
        <v>66</v>
      </c>
      <c r="B10" s="385" t="s">
        <v>225</v>
      </c>
      <c r="C10" s="386"/>
      <c r="D10" s="386"/>
      <c r="E10" s="386"/>
    </row>
    <row r="11" spans="1:5" s="380" customFormat="1" ht="12" customHeight="1">
      <c r="A11" s="384" t="s">
        <v>67</v>
      </c>
      <c r="B11" s="385" t="s">
        <v>226</v>
      </c>
      <c r="C11" s="386"/>
      <c r="D11" s="386"/>
      <c r="E11" s="386"/>
    </row>
    <row r="12" spans="1:5" s="380" customFormat="1" ht="12" customHeight="1">
      <c r="A12" s="384" t="s">
        <v>68</v>
      </c>
      <c r="B12" s="385" t="s">
        <v>227</v>
      </c>
      <c r="C12" s="386"/>
      <c r="D12" s="386"/>
      <c r="E12" s="386"/>
    </row>
    <row r="13" spans="1:5" s="380" customFormat="1" ht="12" customHeight="1">
      <c r="A13" s="384" t="s">
        <v>101</v>
      </c>
      <c r="B13" s="385" t="s">
        <v>228</v>
      </c>
      <c r="C13" s="386"/>
      <c r="D13" s="386"/>
      <c r="E13" s="386"/>
    </row>
    <row r="14" spans="1:5" s="380" customFormat="1" ht="12" customHeight="1">
      <c r="A14" s="384" t="s">
        <v>69</v>
      </c>
      <c r="B14" s="385" t="s">
        <v>465</v>
      </c>
      <c r="C14" s="386"/>
      <c r="D14" s="386"/>
      <c r="E14" s="386"/>
    </row>
    <row r="15" spans="1:5" s="380" customFormat="1" ht="12" customHeight="1">
      <c r="A15" s="384" t="s">
        <v>70</v>
      </c>
      <c r="B15" s="387" t="s">
        <v>466</v>
      </c>
      <c r="C15" s="386"/>
      <c r="D15" s="386"/>
      <c r="E15" s="386"/>
    </row>
    <row r="16" spans="1:5" s="380" customFormat="1" ht="12" customHeight="1">
      <c r="A16" s="384" t="s">
        <v>77</v>
      </c>
      <c r="B16" s="385" t="s">
        <v>231</v>
      </c>
      <c r="C16" s="388"/>
      <c r="D16" s="388"/>
      <c r="E16" s="388">
        <v>181</v>
      </c>
    </row>
    <row r="17" spans="1:5" s="389" customFormat="1" ht="12" customHeight="1">
      <c r="A17" s="384" t="s">
        <v>78</v>
      </c>
      <c r="B17" s="385" t="s">
        <v>232</v>
      </c>
      <c r="C17" s="386"/>
      <c r="D17" s="386"/>
      <c r="E17" s="386"/>
    </row>
    <row r="18" spans="1:5" s="389" customFormat="1" ht="12" customHeight="1">
      <c r="A18" s="384" t="s">
        <v>79</v>
      </c>
      <c r="B18" s="385" t="s">
        <v>363</v>
      </c>
      <c r="C18" s="390"/>
      <c r="D18" s="390"/>
      <c r="E18" s="390"/>
    </row>
    <row r="19" spans="1:5" s="389" customFormat="1" ht="12" customHeight="1" thickBot="1">
      <c r="A19" s="384" t="s">
        <v>80</v>
      </c>
      <c r="B19" s="387" t="s">
        <v>233</v>
      </c>
      <c r="C19" s="390"/>
      <c r="D19" s="390"/>
      <c r="E19" s="390">
        <v>6905</v>
      </c>
    </row>
    <row r="20" spans="1:5" s="380" customFormat="1" ht="12" customHeight="1" thickBot="1">
      <c r="A20" s="371" t="s">
        <v>8</v>
      </c>
      <c r="B20" s="378" t="s">
        <v>467</v>
      </c>
      <c r="C20" s="379">
        <f>SUM(C21:C23)</f>
        <v>0</v>
      </c>
      <c r="D20" s="379">
        <f>SUM(D21:D23)</f>
        <v>0</v>
      </c>
      <c r="E20" s="379">
        <f>SUM(E21:E23)</f>
        <v>0</v>
      </c>
    </row>
    <row r="21" spans="1:5" s="389" customFormat="1" ht="12" customHeight="1">
      <c r="A21" s="384" t="s">
        <v>71</v>
      </c>
      <c r="B21" s="391" t="s">
        <v>201</v>
      </c>
      <c r="C21" s="386"/>
      <c r="D21" s="386"/>
      <c r="E21" s="386"/>
    </row>
    <row r="22" spans="1:5" s="389" customFormat="1" ht="12" customHeight="1">
      <c r="A22" s="384" t="s">
        <v>72</v>
      </c>
      <c r="B22" s="385" t="s">
        <v>468</v>
      </c>
      <c r="C22" s="386"/>
      <c r="D22" s="386"/>
      <c r="E22" s="386"/>
    </row>
    <row r="23" spans="1:5" s="389" customFormat="1" ht="12" customHeight="1">
      <c r="A23" s="384" t="s">
        <v>73</v>
      </c>
      <c r="B23" s="385" t="s">
        <v>469</v>
      </c>
      <c r="C23" s="386"/>
      <c r="D23" s="386"/>
      <c r="E23" s="386"/>
    </row>
    <row r="24" spans="1:5" s="389" customFormat="1" ht="12" customHeight="1" thickBot="1">
      <c r="A24" s="384" t="s">
        <v>74</v>
      </c>
      <c r="B24" s="385" t="s">
        <v>470</v>
      </c>
      <c r="C24" s="386"/>
      <c r="D24" s="386"/>
      <c r="E24" s="386"/>
    </row>
    <row r="25" spans="1:5" s="389" customFormat="1" ht="12" customHeight="1" thickBot="1">
      <c r="A25" s="371" t="s">
        <v>9</v>
      </c>
      <c r="B25" s="392" t="s">
        <v>118</v>
      </c>
      <c r="C25" s="393"/>
      <c r="D25" s="393"/>
      <c r="E25" s="393"/>
    </row>
    <row r="26" spans="1:5" s="389" customFormat="1" ht="12" customHeight="1" thickBot="1">
      <c r="A26" s="371" t="s">
        <v>10</v>
      </c>
      <c r="B26" s="392" t="s">
        <v>471</v>
      </c>
      <c r="C26" s="379">
        <f>+C27+C28+C29</f>
        <v>0</v>
      </c>
      <c r="D26" s="379">
        <f>+D27+D28+D29</f>
        <v>0</v>
      </c>
      <c r="E26" s="379">
        <f>+E27+E28+E29</f>
        <v>0</v>
      </c>
    </row>
    <row r="27" spans="1:5" s="389" customFormat="1" ht="12" customHeight="1">
      <c r="A27" s="394" t="s">
        <v>211</v>
      </c>
      <c r="B27" s="391" t="s">
        <v>206</v>
      </c>
      <c r="C27" s="395"/>
      <c r="D27" s="395"/>
      <c r="E27" s="395"/>
    </row>
    <row r="28" spans="1:5" s="389" customFormat="1" ht="12" customHeight="1">
      <c r="A28" s="394" t="s">
        <v>214</v>
      </c>
      <c r="B28" s="391" t="s">
        <v>468</v>
      </c>
      <c r="C28" s="386"/>
      <c r="D28" s="386"/>
      <c r="E28" s="386"/>
    </row>
    <row r="29" spans="1:5" s="389" customFormat="1" ht="12" customHeight="1">
      <c r="A29" s="394" t="s">
        <v>215</v>
      </c>
      <c r="B29" s="385" t="s">
        <v>472</v>
      </c>
      <c r="C29" s="386"/>
      <c r="D29" s="386"/>
      <c r="E29" s="386"/>
    </row>
    <row r="30" spans="1:5" s="389" customFormat="1" ht="12" customHeight="1" thickBot="1">
      <c r="A30" s="384" t="s">
        <v>216</v>
      </c>
      <c r="B30" s="396" t="s">
        <v>473</v>
      </c>
      <c r="C30" s="397"/>
      <c r="D30" s="397"/>
      <c r="E30" s="397"/>
    </row>
    <row r="31" spans="1:5" s="389" customFormat="1" ht="12" customHeight="1" thickBot="1">
      <c r="A31" s="371" t="s">
        <v>11</v>
      </c>
      <c r="B31" s="392" t="s">
        <v>474</v>
      </c>
      <c r="C31" s="379">
        <f>+C32+C33+C34</f>
        <v>0</v>
      </c>
      <c r="D31" s="379">
        <f>+D32+D33+D34</f>
        <v>0</v>
      </c>
      <c r="E31" s="379">
        <f>+E32+E33+E34</f>
        <v>0</v>
      </c>
    </row>
    <row r="32" spans="1:5" s="389" customFormat="1" ht="12" customHeight="1">
      <c r="A32" s="394" t="s">
        <v>58</v>
      </c>
      <c r="B32" s="391" t="s">
        <v>238</v>
      </c>
      <c r="C32" s="395"/>
      <c r="D32" s="395"/>
      <c r="E32" s="395"/>
    </row>
    <row r="33" spans="1:5" s="389" customFormat="1" ht="12" customHeight="1">
      <c r="A33" s="394" t="s">
        <v>59</v>
      </c>
      <c r="B33" s="385" t="s">
        <v>239</v>
      </c>
      <c r="C33" s="388"/>
      <c r="D33" s="388"/>
      <c r="E33" s="388"/>
    </row>
    <row r="34" spans="1:5" s="389" customFormat="1" ht="12" customHeight="1" thickBot="1">
      <c r="A34" s="384" t="s">
        <v>60</v>
      </c>
      <c r="B34" s="396" t="s">
        <v>240</v>
      </c>
      <c r="C34" s="397"/>
      <c r="D34" s="397"/>
      <c r="E34" s="397"/>
    </row>
    <row r="35" spans="1:5" s="380" customFormat="1" ht="12" customHeight="1" thickBot="1">
      <c r="A35" s="371" t="s">
        <v>12</v>
      </c>
      <c r="B35" s="392" t="s">
        <v>326</v>
      </c>
      <c r="C35" s="393"/>
      <c r="D35" s="393"/>
      <c r="E35" s="393"/>
    </row>
    <row r="36" spans="1:5" s="380" customFormat="1" ht="12" customHeight="1" thickBot="1">
      <c r="A36" s="371" t="s">
        <v>13</v>
      </c>
      <c r="B36" s="392" t="s">
        <v>475</v>
      </c>
      <c r="C36" s="398"/>
      <c r="D36" s="398">
        <v>0</v>
      </c>
      <c r="E36" s="398">
        <v>0</v>
      </c>
    </row>
    <row r="37" spans="1:5" s="380" customFormat="1" ht="12" customHeight="1" thickBot="1">
      <c r="A37" s="371" t="s">
        <v>14</v>
      </c>
      <c r="B37" s="392" t="s">
        <v>476</v>
      </c>
      <c r="C37" s="399">
        <f>+C8+C20+C25+C26+C31+C35+C36</f>
        <v>0</v>
      </c>
      <c r="D37" s="399">
        <f>+D8+D20+D25+D26+D31+D35+D36</f>
        <v>0</v>
      </c>
      <c r="E37" s="399">
        <f>+E8+E20+E25+E26+E31+E35+E36</f>
        <v>7086</v>
      </c>
    </row>
    <row r="38" spans="1:5" s="380" customFormat="1" ht="12" customHeight="1" thickBot="1">
      <c r="A38" s="400" t="s">
        <v>15</v>
      </c>
      <c r="B38" s="392" t="s">
        <v>477</v>
      </c>
      <c r="C38" s="399">
        <f>+C39+C40+C41</f>
        <v>14051147</v>
      </c>
      <c r="D38" s="399">
        <f>+D39+D40+D41</f>
        <v>15289118</v>
      </c>
      <c r="E38" s="399">
        <f>+E39+E40+E41</f>
        <v>15289118</v>
      </c>
    </row>
    <row r="39" spans="1:5" s="380" customFormat="1" ht="12" customHeight="1">
      <c r="A39" s="394" t="s">
        <v>478</v>
      </c>
      <c r="B39" s="391" t="s">
        <v>179</v>
      </c>
      <c r="C39" s="395"/>
      <c r="D39" s="395">
        <v>225371</v>
      </c>
      <c r="E39" s="395">
        <v>225371</v>
      </c>
    </row>
    <row r="40" spans="1:5" s="380" customFormat="1" ht="12" customHeight="1">
      <c r="A40" s="394" t="s">
        <v>479</v>
      </c>
      <c r="B40" s="385" t="s">
        <v>480</v>
      </c>
      <c r="C40" s="388"/>
      <c r="D40" s="388"/>
      <c r="E40" s="388"/>
    </row>
    <row r="41" spans="1:5" s="389" customFormat="1" ht="12" customHeight="1" thickBot="1">
      <c r="A41" s="384" t="s">
        <v>481</v>
      </c>
      <c r="B41" s="396" t="s">
        <v>482</v>
      </c>
      <c r="C41" s="397">
        <v>14051147</v>
      </c>
      <c r="D41" s="397">
        <v>15063747</v>
      </c>
      <c r="E41" s="397">
        <v>15063747</v>
      </c>
    </row>
    <row r="42" spans="1:5" s="389" customFormat="1" ht="15" customHeight="1" thickBot="1">
      <c r="A42" s="400" t="s">
        <v>16</v>
      </c>
      <c r="B42" s="401" t="s">
        <v>483</v>
      </c>
      <c r="C42" s="399">
        <f>+C37+C38</f>
        <v>14051147</v>
      </c>
      <c r="D42" s="399">
        <f>+D37+D38</f>
        <v>15289118</v>
      </c>
      <c r="E42" s="399">
        <f>+E37+E38</f>
        <v>15296204</v>
      </c>
    </row>
    <row r="43" spans="1:5" s="389" customFormat="1" ht="15" customHeight="1">
      <c r="A43" s="176"/>
      <c r="B43" s="177"/>
      <c r="C43" s="273"/>
      <c r="D43" s="273"/>
      <c r="E43" s="273"/>
    </row>
    <row r="44" spans="1:5" ht="13.5" thickBot="1">
      <c r="A44" s="402"/>
      <c r="B44" s="403"/>
      <c r="C44" s="404"/>
      <c r="D44" s="404"/>
      <c r="E44" s="404"/>
    </row>
    <row r="45" spans="1:5" s="374" customFormat="1" ht="16.5" customHeight="1" thickBot="1">
      <c r="A45" s="405"/>
      <c r="B45" s="406" t="s">
        <v>44</v>
      </c>
      <c r="C45" s="399"/>
      <c r="D45" s="399"/>
      <c r="E45" s="399"/>
    </row>
    <row r="46" spans="1:5" s="407" customFormat="1" ht="12" customHeight="1" thickBot="1">
      <c r="A46" s="371" t="s">
        <v>7</v>
      </c>
      <c r="B46" s="392" t="s">
        <v>484</v>
      </c>
      <c r="C46" s="379">
        <f>SUM(C47:C51)</f>
        <v>13924147</v>
      </c>
      <c r="D46" s="379">
        <f>SUM(D47:D51)</f>
        <v>15001818</v>
      </c>
      <c r="E46" s="379">
        <f>SUM(E47:E51)</f>
        <v>14684151</v>
      </c>
    </row>
    <row r="47" spans="1:5" ht="12" customHeight="1">
      <c r="A47" s="384" t="s">
        <v>65</v>
      </c>
      <c r="B47" s="391" t="s">
        <v>37</v>
      </c>
      <c r="C47" s="395">
        <v>10733720</v>
      </c>
      <c r="D47" s="395">
        <v>11737300</v>
      </c>
      <c r="E47" s="395">
        <v>11672352</v>
      </c>
    </row>
    <row r="48" spans="1:5" ht="12" customHeight="1">
      <c r="A48" s="384" t="s">
        <v>66</v>
      </c>
      <c r="B48" s="385" t="s">
        <v>127</v>
      </c>
      <c r="C48" s="386">
        <v>1846901</v>
      </c>
      <c r="D48" s="386">
        <v>1995692</v>
      </c>
      <c r="E48" s="386">
        <v>1910816</v>
      </c>
    </row>
    <row r="49" spans="1:5" ht="12" customHeight="1">
      <c r="A49" s="384" t="s">
        <v>67</v>
      </c>
      <c r="B49" s="385" t="s">
        <v>93</v>
      </c>
      <c r="C49" s="386">
        <v>1343526</v>
      </c>
      <c r="D49" s="386">
        <v>1268826</v>
      </c>
      <c r="E49" s="386">
        <v>1100983</v>
      </c>
    </row>
    <row r="50" spans="1:5" ht="12" customHeight="1">
      <c r="A50" s="384" t="s">
        <v>68</v>
      </c>
      <c r="B50" s="385" t="s">
        <v>128</v>
      </c>
      <c r="C50" s="386"/>
      <c r="D50" s="386"/>
      <c r="E50" s="386">
        <v>0</v>
      </c>
    </row>
    <row r="51" spans="1:5" ht="12" customHeight="1" thickBot="1">
      <c r="A51" s="384" t="s">
        <v>101</v>
      </c>
      <c r="B51" s="385" t="s">
        <v>129</v>
      </c>
      <c r="C51" s="386"/>
      <c r="D51" s="386"/>
      <c r="E51" s="386"/>
    </row>
    <row r="52" spans="1:5" ht="12" customHeight="1" thickBot="1">
      <c r="A52" s="371" t="s">
        <v>8</v>
      </c>
      <c r="B52" s="392" t="s">
        <v>485</v>
      </c>
      <c r="C52" s="379">
        <f>SUM(C53:C55)</f>
        <v>127000</v>
      </c>
      <c r="D52" s="379">
        <f>SUM(D53:D55)</f>
        <v>287300</v>
      </c>
      <c r="E52" s="379">
        <f>SUM(E53:E55)</f>
        <v>287171</v>
      </c>
    </row>
    <row r="53" spans="1:5" s="407" customFormat="1" ht="12" customHeight="1">
      <c r="A53" s="384" t="s">
        <v>71</v>
      </c>
      <c r="B53" s="391" t="s">
        <v>170</v>
      </c>
      <c r="C53" s="395">
        <v>127000</v>
      </c>
      <c r="D53" s="395">
        <v>287300</v>
      </c>
      <c r="E53" s="395">
        <v>287171</v>
      </c>
    </row>
    <row r="54" spans="1:5" ht="12" customHeight="1">
      <c r="A54" s="384" t="s">
        <v>72</v>
      </c>
      <c r="B54" s="385" t="s">
        <v>131</v>
      </c>
      <c r="C54" s="386"/>
      <c r="D54" s="386">
        <v>0</v>
      </c>
      <c r="E54" s="386">
        <v>0</v>
      </c>
    </row>
    <row r="55" spans="1:5" ht="12" customHeight="1">
      <c r="A55" s="384" t="s">
        <v>73</v>
      </c>
      <c r="B55" s="385" t="s">
        <v>486</v>
      </c>
      <c r="C55" s="386"/>
      <c r="D55" s="386"/>
      <c r="E55" s="386"/>
    </row>
    <row r="56" spans="1:5" ht="12" customHeight="1" thickBot="1">
      <c r="A56" s="384" t="s">
        <v>74</v>
      </c>
      <c r="B56" s="385" t="s">
        <v>487</v>
      </c>
      <c r="C56" s="386"/>
      <c r="D56" s="386"/>
      <c r="E56" s="386"/>
    </row>
    <row r="57" spans="1:5" ht="15" customHeight="1" thickBot="1">
      <c r="A57" s="371" t="s">
        <v>9</v>
      </c>
      <c r="B57" s="392" t="s">
        <v>488</v>
      </c>
      <c r="C57" s="393"/>
      <c r="D57" s="393"/>
      <c r="E57" s="393"/>
    </row>
    <row r="58" spans="1:5" ht="13.5" thickBot="1">
      <c r="A58" s="371" t="s">
        <v>10</v>
      </c>
      <c r="B58" s="408" t="s">
        <v>489</v>
      </c>
      <c r="C58" s="379">
        <f>+C46+C52+C57</f>
        <v>14051147</v>
      </c>
      <c r="D58" s="379">
        <f>+D46+D52+D57</f>
        <v>15289118</v>
      </c>
      <c r="E58" s="379">
        <f>+E46+E52+E57</f>
        <v>14971322</v>
      </c>
    </row>
    <row r="59" spans="3:5" ht="15" customHeight="1" thickBot="1">
      <c r="C59" s="410"/>
      <c r="D59" s="410"/>
      <c r="E59" s="410"/>
    </row>
    <row r="60" spans="1:5" ht="14.25" customHeight="1" thickBot="1">
      <c r="A60" s="411" t="s">
        <v>444</v>
      </c>
      <c r="B60" s="412"/>
      <c r="C60" s="413">
        <v>3</v>
      </c>
      <c r="D60" s="413">
        <v>3</v>
      </c>
      <c r="E60" s="413">
        <v>3</v>
      </c>
    </row>
    <row r="61" spans="1:5" ht="13.5" thickBot="1">
      <c r="A61" s="411" t="s">
        <v>148</v>
      </c>
      <c r="B61" s="412"/>
      <c r="C61" s="413">
        <v>0</v>
      </c>
      <c r="D61" s="413">
        <v>0</v>
      </c>
      <c r="E61" s="413">
        <v>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J5" sqref="J5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792" t="s">
        <v>2</v>
      </c>
      <c r="B1" s="792"/>
      <c r="C1" s="792"/>
      <c r="D1" s="792"/>
      <c r="E1" s="792"/>
      <c r="F1" s="792"/>
      <c r="G1" s="792"/>
    </row>
    <row r="3" spans="1:7" s="110" customFormat="1" ht="27" customHeight="1">
      <c r="A3" s="108" t="s">
        <v>149</v>
      </c>
      <c r="B3" s="109"/>
      <c r="C3" s="791" t="s">
        <v>150</v>
      </c>
      <c r="D3" s="791"/>
      <c r="E3" s="791"/>
      <c r="F3" s="791"/>
      <c r="G3" s="791"/>
    </row>
    <row r="4" spans="1:7" s="110" customFormat="1" ht="15.75">
      <c r="A4" s="109"/>
      <c r="B4" s="109"/>
      <c r="C4" s="109"/>
      <c r="D4" s="109"/>
      <c r="E4" s="109"/>
      <c r="F4" s="109"/>
      <c r="G4" s="109"/>
    </row>
    <row r="5" spans="1:7" s="110" customFormat="1" ht="24.75" customHeight="1">
      <c r="A5" s="108" t="s">
        <v>151</v>
      </c>
      <c r="B5" s="109"/>
      <c r="C5" s="791" t="s">
        <v>150</v>
      </c>
      <c r="D5" s="791"/>
      <c r="E5" s="791"/>
      <c r="F5" s="791"/>
      <c r="G5" s="109"/>
    </row>
    <row r="6" spans="1:7" s="111" customFormat="1" ht="12.75">
      <c r="A6" s="154"/>
      <c r="B6" s="154"/>
      <c r="C6" s="154"/>
      <c r="D6" s="154"/>
      <c r="E6" s="154"/>
      <c r="F6" s="154"/>
      <c r="G6" s="154"/>
    </row>
    <row r="7" spans="1:7" s="112" customFormat="1" ht="15" customHeight="1">
      <c r="A7" s="199" t="s">
        <v>461</v>
      </c>
      <c r="B7" s="198"/>
      <c r="C7" s="198"/>
      <c r="D7" s="184"/>
      <c r="E7" s="184"/>
      <c r="F7" s="184"/>
      <c r="G7" s="184"/>
    </row>
    <row r="8" spans="1:7" s="112" customFormat="1" ht="15" customHeight="1" thickBot="1">
      <c r="A8" s="199" t="s">
        <v>152</v>
      </c>
      <c r="B8" s="184"/>
      <c r="C8" s="184"/>
      <c r="D8" s="184"/>
      <c r="E8" s="184"/>
      <c r="F8" s="184"/>
      <c r="G8" s="184"/>
    </row>
    <row r="9" spans="1:7" s="58" customFormat="1" ht="42" customHeight="1" thickBot="1">
      <c r="A9" s="146" t="s">
        <v>5</v>
      </c>
      <c r="B9" s="147" t="s">
        <v>153</v>
      </c>
      <c r="C9" s="147" t="s">
        <v>154</v>
      </c>
      <c r="D9" s="147" t="s">
        <v>155</v>
      </c>
      <c r="E9" s="147" t="s">
        <v>156</v>
      </c>
      <c r="F9" s="147" t="s">
        <v>157</v>
      </c>
      <c r="G9" s="148" t="s">
        <v>40</v>
      </c>
    </row>
    <row r="10" spans="1:7" ht="24" customHeight="1">
      <c r="A10" s="185" t="s">
        <v>7</v>
      </c>
      <c r="B10" s="152" t="s">
        <v>158</v>
      </c>
      <c r="C10" s="113"/>
      <c r="D10" s="113"/>
      <c r="E10" s="113"/>
      <c r="F10" s="113"/>
      <c r="G10" s="186">
        <f>SUM(C10:F10)</f>
        <v>0</v>
      </c>
    </row>
    <row r="11" spans="1:7" ht="24" customHeight="1">
      <c r="A11" s="187" t="s">
        <v>8</v>
      </c>
      <c r="B11" s="153" t="s">
        <v>159</v>
      </c>
      <c r="C11" s="114"/>
      <c r="D11" s="114"/>
      <c r="E11" s="114"/>
      <c r="F11" s="114"/>
      <c r="G11" s="188">
        <f aca="true" t="shared" si="0" ref="G11:G16">SUM(C11:F11)</f>
        <v>0</v>
      </c>
    </row>
    <row r="12" spans="1:7" ht="24" customHeight="1">
      <c r="A12" s="187" t="s">
        <v>9</v>
      </c>
      <c r="B12" s="153" t="s">
        <v>160</v>
      </c>
      <c r="C12" s="114"/>
      <c r="D12" s="114"/>
      <c r="E12" s="114"/>
      <c r="F12" s="114"/>
      <c r="G12" s="188">
        <f t="shared" si="0"/>
        <v>0</v>
      </c>
    </row>
    <row r="13" spans="1:7" ht="24" customHeight="1">
      <c r="A13" s="187" t="s">
        <v>10</v>
      </c>
      <c r="B13" s="153" t="s">
        <v>161</v>
      </c>
      <c r="C13" s="114"/>
      <c r="D13" s="114"/>
      <c r="E13" s="114"/>
      <c r="F13" s="114"/>
      <c r="G13" s="188">
        <f t="shared" si="0"/>
        <v>0</v>
      </c>
    </row>
    <row r="14" spans="1:7" ht="24" customHeight="1">
      <c r="A14" s="187" t="s">
        <v>11</v>
      </c>
      <c r="B14" s="153" t="s">
        <v>162</v>
      </c>
      <c r="C14" s="114"/>
      <c r="D14" s="114"/>
      <c r="E14" s="114"/>
      <c r="F14" s="114"/>
      <c r="G14" s="188">
        <f t="shared" si="0"/>
        <v>0</v>
      </c>
    </row>
    <row r="15" spans="1:7" ht="24" customHeight="1" thickBot="1">
      <c r="A15" s="189" t="s">
        <v>12</v>
      </c>
      <c r="B15" s="190" t="s">
        <v>163</v>
      </c>
      <c r="C15" s="115"/>
      <c r="D15" s="115"/>
      <c r="E15" s="115"/>
      <c r="F15" s="115"/>
      <c r="G15" s="191">
        <f t="shared" si="0"/>
        <v>0</v>
      </c>
    </row>
    <row r="16" spans="1:7" s="116" customFormat="1" ht="24" customHeight="1" thickBot="1">
      <c r="A16" s="192" t="s">
        <v>13</v>
      </c>
      <c r="B16" s="193" t="s">
        <v>40</v>
      </c>
      <c r="C16" s="194">
        <f>SUM(C10:C15)</f>
        <v>0</v>
      </c>
      <c r="D16" s="194">
        <f>SUM(D10:D15)</f>
        <v>0</v>
      </c>
      <c r="E16" s="194">
        <f>SUM(E10:E15)</f>
        <v>0</v>
      </c>
      <c r="F16" s="194">
        <f>SUM(F10:F15)</f>
        <v>0</v>
      </c>
      <c r="G16" s="195">
        <f t="shared" si="0"/>
        <v>0</v>
      </c>
    </row>
    <row r="17" spans="1:7" s="111" customFormat="1" ht="12.75">
      <c r="A17" s="154"/>
      <c r="B17" s="154"/>
      <c r="C17" s="154"/>
      <c r="D17" s="154"/>
      <c r="E17" s="154"/>
      <c r="F17" s="154"/>
      <c r="G17" s="154"/>
    </row>
    <row r="18" spans="1:7" s="111" customFormat="1" ht="12.75">
      <c r="A18" s="154"/>
      <c r="B18" s="154"/>
      <c r="C18" s="154"/>
      <c r="D18" s="154"/>
      <c r="E18" s="154"/>
      <c r="F18" s="154"/>
      <c r="G18" s="154"/>
    </row>
    <row r="19" spans="1:7" s="111" customFormat="1" ht="12.75">
      <c r="A19" s="154"/>
      <c r="B19" s="154"/>
      <c r="C19" s="154"/>
      <c r="D19" s="154"/>
      <c r="E19" s="154"/>
      <c r="F19" s="154"/>
      <c r="G19" s="154"/>
    </row>
    <row r="20" spans="1:7" s="111" customFormat="1" ht="15.75">
      <c r="A20" s="110" t="s">
        <v>790</v>
      </c>
      <c r="B20" s="154"/>
      <c r="C20" s="154"/>
      <c r="D20" s="154"/>
      <c r="E20" s="154"/>
      <c r="F20" s="154"/>
      <c r="G20" s="154"/>
    </row>
    <row r="21" spans="1:7" s="111" customFormat="1" ht="12.75">
      <c r="A21" s="154"/>
      <c r="B21" s="154"/>
      <c r="C21" s="154"/>
      <c r="D21" s="154"/>
      <c r="E21" s="154"/>
      <c r="F21" s="154"/>
      <c r="G21" s="154"/>
    </row>
    <row r="22" spans="1:7" ht="12.75">
      <c r="A22" s="154"/>
      <c r="B22" s="154"/>
      <c r="C22" s="154"/>
      <c r="D22" s="154"/>
      <c r="E22" s="154"/>
      <c r="F22" s="154"/>
      <c r="G22" s="154"/>
    </row>
    <row r="23" spans="1:7" ht="12.75">
      <c r="A23" s="154"/>
      <c r="B23" s="154"/>
      <c r="C23" s="111"/>
      <c r="D23" s="111"/>
      <c r="E23" s="111"/>
      <c r="F23" s="111"/>
      <c r="G23" s="154"/>
    </row>
    <row r="24" spans="1:7" ht="13.5">
      <c r="A24" s="154"/>
      <c r="B24" s="154"/>
      <c r="C24" s="196"/>
      <c r="D24" s="197" t="s">
        <v>164</v>
      </c>
      <c r="E24" s="197"/>
      <c r="F24" s="196"/>
      <c r="G24" s="154"/>
    </row>
    <row r="25" spans="3:6" ht="13.5">
      <c r="C25" s="117"/>
      <c r="D25" s="118"/>
      <c r="E25" s="118"/>
      <c r="F25" s="117"/>
    </row>
    <row r="26" spans="3:6" ht="13.5">
      <c r="C26" s="117"/>
      <c r="D26" s="118"/>
      <c r="E26" s="118"/>
      <c r="F26" s="11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4/2021. (V.31.)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J7" sqref="J7:J18"/>
    </sheetView>
  </sheetViews>
  <sheetFormatPr defaultColWidth="9.00390625" defaultRowHeight="12.75"/>
  <cols>
    <col min="1" max="1" width="6.875" style="141" customWidth="1"/>
    <col min="2" max="2" width="49.625" style="43" customWidth="1"/>
    <col min="3" max="8" width="12.875" style="43" customWidth="1"/>
    <col min="9" max="9" width="14.375" style="43" customWidth="1"/>
    <col min="10" max="10" width="3.375" style="43" customWidth="1"/>
    <col min="11" max="16384" width="9.375" style="43" customWidth="1"/>
  </cols>
  <sheetData>
    <row r="1" spans="1:9" ht="27.75" customHeight="1">
      <c r="A1" s="796" t="s">
        <v>501</v>
      </c>
      <c r="B1" s="796"/>
      <c r="C1" s="796"/>
      <c r="D1" s="796"/>
      <c r="E1" s="796"/>
      <c r="F1" s="796"/>
      <c r="G1" s="796"/>
      <c r="H1" s="796"/>
      <c r="I1" s="796"/>
    </row>
    <row r="2" ht="20.25" customHeight="1" thickBot="1">
      <c r="I2" s="417" t="s">
        <v>456</v>
      </c>
    </row>
    <row r="3" spans="1:9" s="418" customFormat="1" ht="26.25" customHeight="1">
      <c r="A3" s="797" t="s">
        <v>53</v>
      </c>
      <c r="B3" s="799" t="s">
        <v>502</v>
      </c>
      <c r="C3" s="797" t="s">
        <v>503</v>
      </c>
      <c r="D3" s="797" t="s">
        <v>728</v>
      </c>
      <c r="E3" s="801" t="s">
        <v>504</v>
      </c>
      <c r="F3" s="802"/>
      <c r="G3" s="802"/>
      <c r="H3" s="803"/>
      <c r="I3" s="799" t="s">
        <v>39</v>
      </c>
    </row>
    <row r="4" spans="1:9" s="421" customFormat="1" ht="32.25" customHeight="1" thickBot="1">
      <c r="A4" s="798"/>
      <c r="B4" s="800"/>
      <c r="C4" s="800"/>
      <c r="D4" s="798"/>
      <c r="E4" s="419">
        <v>2018</v>
      </c>
      <c r="F4" s="419">
        <v>2019</v>
      </c>
      <c r="G4" s="419">
        <v>2020</v>
      </c>
      <c r="H4" s="420" t="s">
        <v>729</v>
      </c>
      <c r="I4" s="800"/>
    </row>
    <row r="5" spans="1:9" s="427" customFormat="1" ht="12.75" customHeight="1" thickBot="1">
      <c r="A5" s="422" t="s">
        <v>419</v>
      </c>
      <c r="B5" s="423" t="s">
        <v>420</v>
      </c>
      <c r="C5" s="424" t="s">
        <v>421</v>
      </c>
      <c r="D5" s="423" t="s">
        <v>423</v>
      </c>
      <c r="E5" s="422" t="s">
        <v>422</v>
      </c>
      <c r="F5" s="424" t="s">
        <v>424</v>
      </c>
      <c r="G5" s="424" t="s">
        <v>425</v>
      </c>
      <c r="H5" s="425" t="s">
        <v>494</v>
      </c>
      <c r="I5" s="426" t="s">
        <v>505</v>
      </c>
    </row>
    <row r="6" spans="1:9" ht="24.75" customHeight="1" thickBot="1">
      <c r="A6" s="428" t="s">
        <v>7</v>
      </c>
      <c r="B6" s="429" t="s">
        <v>506</v>
      </c>
      <c r="C6" s="430"/>
      <c r="D6" s="431">
        <f>+D7+D8</f>
        <v>0</v>
      </c>
      <c r="E6" s="432">
        <f>+E7+E8</f>
        <v>0</v>
      </c>
      <c r="F6" s="433">
        <f>+F7+F8</f>
        <v>0</v>
      </c>
      <c r="G6" s="433">
        <f>+G7+G8</f>
        <v>0</v>
      </c>
      <c r="H6" s="434">
        <f>+H7+H8</f>
        <v>0</v>
      </c>
      <c r="I6" s="431">
        <f aca="true" t="shared" si="0" ref="I6:I17">SUM(D6:H6)</f>
        <v>0</v>
      </c>
    </row>
    <row r="7" spans="1:10" ht="19.5" customHeight="1">
      <c r="A7" s="435" t="s">
        <v>8</v>
      </c>
      <c r="B7" s="436" t="s">
        <v>507</v>
      </c>
      <c r="C7" s="437"/>
      <c r="D7" s="438"/>
      <c r="E7" s="439"/>
      <c r="F7" s="23"/>
      <c r="G7" s="23"/>
      <c r="H7" s="440"/>
      <c r="I7" s="441">
        <f t="shared" si="0"/>
        <v>0</v>
      </c>
      <c r="J7" s="793" t="s">
        <v>508</v>
      </c>
    </row>
    <row r="8" spans="1:10" ht="19.5" customHeight="1" thickBot="1">
      <c r="A8" s="435" t="s">
        <v>9</v>
      </c>
      <c r="B8" s="436" t="s">
        <v>507</v>
      </c>
      <c r="C8" s="437"/>
      <c r="D8" s="438"/>
      <c r="E8" s="439"/>
      <c r="F8" s="23"/>
      <c r="G8" s="23"/>
      <c r="H8" s="440"/>
      <c r="I8" s="441">
        <f t="shared" si="0"/>
        <v>0</v>
      </c>
      <c r="J8" s="793"/>
    </row>
    <row r="9" spans="1:10" ht="25.5" customHeight="1" thickBot="1">
      <c r="A9" s="428" t="s">
        <v>10</v>
      </c>
      <c r="B9" s="429" t="s">
        <v>509</v>
      </c>
      <c r="C9" s="442"/>
      <c r="D9" s="431">
        <f>+D10+D11</f>
        <v>0</v>
      </c>
      <c r="E9" s="432"/>
      <c r="F9" s="433"/>
      <c r="G9" s="433"/>
      <c r="H9" s="434"/>
      <c r="I9" s="431">
        <f t="shared" si="0"/>
        <v>0</v>
      </c>
      <c r="J9" s="793"/>
    </row>
    <row r="10" spans="1:10" ht="19.5" customHeight="1">
      <c r="A10" s="435" t="s">
        <v>11</v>
      </c>
      <c r="B10" s="436" t="s">
        <v>727</v>
      </c>
      <c r="C10" s="437"/>
      <c r="D10" s="438"/>
      <c r="E10" s="439"/>
      <c r="F10" s="23"/>
      <c r="G10" s="23"/>
      <c r="H10" s="440"/>
      <c r="I10" s="441">
        <f t="shared" si="0"/>
        <v>0</v>
      </c>
      <c r="J10" s="793"/>
    </row>
    <row r="11" spans="1:10" ht="19.5" customHeight="1" thickBot="1">
      <c r="A11" s="435" t="s">
        <v>12</v>
      </c>
      <c r="B11" s="436" t="s">
        <v>507</v>
      </c>
      <c r="C11" s="437"/>
      <c r="D11" s="438"/>
      <c r="E11" s="439"/>
      <c r="F11" s="23"/>
      <c r="G11" s="23"/>
      <c r="H11" s="440"/>
      <c r="I11" s="441">
        <f t="shared" si="0"/>
        <v>0</v>
      </c>
      <c r="J11" s="793"/>
    </row>
    <row r="12" spans="1:10" ht="19.5" customHeight="1" thickBot="1">
      <c r="A12" s="428" t="s">
        <v>13</v>
      </c>
      <c r="B12" s="429" t="s">
        <v>510</v>
      </c>
      <c r="C12" s="442"/>
      <c r="D12" s="431">
        <f>+D13</f>
        <v>0</v>
      </c>
      <c r="E12" s="432">
        <f>+E13</f>
        <v>0</v>
      </c>
      <c r="F12" s="433">
        <f>+F13</f>
        <v>0</v>
      </c>
      <c r="G12" s="433">
        <f>+G13</f>
        <v>0</v>
      </c>
      <c r="H12" s="434">
        <f>+H13</f>
        <v>0</v>
      </c>
      <c r="I12" s="431">
        <f t="shared" si="0"/>
        <v>0</v>
      </c>
      <c r="J12" s="793"/>
    </row>
    <row r="13" spans="1:10" ht="19.5" customHeight="1" thickBot="1">
      <c r="A13" s="435" t="s">
        <v>14</v>
      </c>
      <c r="B13" s="436" t="s">
        <v>507</v>
      </c>
      <c r="C13" s="437"/>
      <c r="D13" s="438"/>
      <c r="E13" s="439"/>
      <c r="F13" s="23"/>
      <c r="G13" s="23"/>
      <c r="H13" s="440"/>
      <c r="I13" s="441">
        <f t="shared" si="0"/>
        <v>0</v>
      </c>
      <c r="J13" s="793"/>
    </row>
    <row r="14" spans="1:10" ht="19.5" customHeight="1" thickBot="1">
      <c r="A14" s="428" t="s">
        <v>15</v>
      </c>
      <c r="B14" s="429" t="s">
        <v>511</v>
      </c>
      <c r="C14" s="442"/>
      <c r="D14" s="431">
        <f>+D15</f>
        <v>0</v>
      </c>
      <c r="E14" s="432">
        <f>+E15</f>
        <v>0</v>
      </c>
      <c r="F14" s="433">
        <f>+F15</f>
        <v>0</v>
      </c>
      <c r="G14" s="433">
        <f>+G15</f>
        <v>0</v>
      </c>
      <c r="H14" s="434">
        <f>+H15</f>
        <v>0</v>
      </c>
      <c r="I14" s="431">
        <f t="shared" si="0"/>
        <v>0</v>
      </c>
      <c r="J14" s="793"/>
    </row>
    <row r="15" spans="1:10" ht="19.5" customHeight="1" thickBot="1">
      <c r="A15" s="443" t="s">
        <v>16</v>
      </c>
      <c r="B15" s="444" t="s">
        <v>507</v>
      </c>
      <c r="C15" s="445"/>
      <c r="D15" s="446"/>
      <c r="E15" s="447"/>
      <c r="F15" s="24"/>
      <c r="G15" s="24"/>
      <c r="H15" s="448"/>
      <c r="I15" s="449">
        <f t="shared" si="0"/>
        <v>0</v>
      </c>
      <c r="J15" s="793"/>
    </row>
    <row r="16" spans="1:10" ht="19.5" customHeight="1" thickBot="1">
      <c r="A16" s="428" t="s">
        <v>17</v>
      </c>
      <c r="B16" s="450" t="s">
        <v>512</v>
      </c>
      <c r="C16" s="442"/>
      <c r="D16" s="431">
        <f>+D17</f>
        <v>0</v>
      </c>
      <c r="E16" s="432">
        <f>+E17</f>
        <v>0</v>
      </c>
      <c r="F16" s="433">
        <f>+F17</f>
        <v>0</v>
      </c>
      <c r="G16" s="433">
        <f>+G17</f>
        <v>0</v>
      </c>
      <c r="H16" s="434">
        <f>+H17</f>
        <v>0</v>
      </c>
      <c r="I16" s="431">
        <f t="shared" si="0"/>
        <v>0</v>
      </c>
      <c r="J16" s="793"/>
    </row>
    <row r="17" spans="1:10" ht="19.5" customHeight="1" thickBot="1">
      <c r="A17" s="451" t="s">
        <v>18</v>
      </c>
      <c r="B17" s="452" t="s">
        <v>507</v>
      </c>
      <c r="C17" s="453"/>
      <c r="D17" s="454"/>
      <c r="E17" s="455"/>
      <c r="F17" s="456"/>
      <c r="G17" s="456"/>
      <c r="H17" s="457"/>
      <c r="I17" s="458">
        <f t="shared" si="0"/>
        <v>0</v>
      </c>
      <c r="J17" s="793"/>
    </row>
    <row r="18" spans="1:10" ht="19.5" customHeight="1" thickBot="1">
      <c r="A18" s="794" t="s">
        <v>513</v>
      </c>
      <c r="B18" s="795"/>
      <c r="C18" s="459"/>
      <c r="D18" s="431">
        <f aca="true" t="shared" si="1" ref="D18:I18">+D6+D9+D12+D14+D16</f>
        <v>0</v>
      </c>
      <c r="E18" s="432">
        <f t="shared" si="1"/>
        <v>0</v>
      </c>
      <c r="F18" s="433">
        <f t="shared" si="1"/>
        <v>0</v>
      </c>
      <c r="G18" s="433">
        <f t="shared" si="1"/>
        <v>0</v>
      </c>
      <c r="H18" s="434">
        <f t="shared" si="1"/>
        <v>0</v>
      </c>
      <c r="I18" s="431">
        <f t="shared" si="1"/>
        <v>0</v>
      </c>
      <c r="J18" s="793"/>
    </row>
  </sheetData>
  <sheetProtection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L19" sqref="L19"/>
    </sheetView>
  </sheetViews>
  <sheetFormatPr defaultColWidth="9.00390625" defaultRowHeight="12.75"/>
  <cols>
    <col min="2" max="2" width="27.625" style="0" customWidth="1"/>
  </cols>
  <sheetData>
    <row r="1" spans="7:8" ht="15">
      <c r="G1" s="804" t="s">
        <v>514</v>
      </c>
      <c r="H1" s="804"/>
    </row>
    <row r="2" spans="7:8" ht="15">
      <c r="G2" s="460"/>
      <c r="H2" s="460"/>
    </row>
    <row r="3" spans="1:8" ht="32.25" customHeight="1">
      <c r="A3" s="805" t="s">
        <v>515</v>
      </c>
      <c r="B3" s="805"/>
      <c r="C3" s="805"/>
      <c r="D3" s="805"/>
      <c r="E3" s="805"/>
      <c r="F3" s="805"/>
      <c r="G3" s="805"/>
      <c r="H3" s="805"/>
    </row>
    <row r="5" spans="1:8" ht="13.5" thickBot="1">
      <c r="A5" s="461"/>
      <c r="B5" s="462"/>
      <c r="C5" s="462"/>
      <c r="D5" s="462"/>
      <c r="E5" s="462"/>
      <c r="F5" s="462"/>
      <c r="G5" s="462"/>
      <c r="H5" s="463" t="s">
        <v>456</v>
      </c>
    </row>
    <row r="6" spans="1:8" ht="12.75">
      <c r="A6" s="806" t="s">
        <v>53</v>
      </c>
      <c r="B6" s="808" t="s">
        <v>516</v>
      </c>
      <c r="C6" s="806" t="s">
        <v>517</v>
      </c>
      <c r="D6" s="806" t="s">
        <v>518</v>
      </c>
      <c r="E6" s="464" t="s">
        <v>519</v>
      </c>
      <c r="F6" s="465"/>
      <c r="G6" s="465"/>
      <c r="H6" s="466"/>
    </row>
    <row r="7" spans="1:8" ht="24.75" thickBot="1">
      <c r="A7" s="807"/>
      <c r="B7" s="809"/>
      <c r="C7" s="809"/>
      <c r="D7" s="807"/>
      <c r="E7" s="467" t="s">
        <v>498</v>
      </c>
      <c r="F7" s="467" t="s">
        <v>496</v>
      </c>
      <c r="G7" s="467" t="s">
        <v>497</v>
      </c>
      <c r="H7" s="468" t="s">
        <v>810</v>
      </c>
    </row>
    <row r="8" spans="1:8" ht="13.5" thickBot="1">
      <c r="A8" s="469">
        <v>1</v>
      </c>
      <c r="B8" s="470">
        <v>2</v>
      </c>
      <c r="C8" s="470">
        <v>3</v>
      </c>
      <c r="D8" s="471">
        <v>4</v>
      </c>
      <c r="E8" s="469">
        <v>5</v>
      </c>
      <c r="F8" s="471">
        <v>6</v>
      </c>
      <c r="G8" s="471">
        <v>7</v>
      </c>
      <c r="H8" s="472">
        <v>8</v>
      </c>
    </row>
    <row r="9" spans="1:8" ht="13.5" thickBot="1">
      <c r="A9" s="473" t="s">
        <v>7</v>
      </c>
      <c r="B9" s="474" t="s">
        <v>520</v>
      </c>
      <c r="C9" s="475"/>
      <c r="D9" s="476"/>
      <c r="E9" s="477">
        <f>SUM(E10:E13)</f>
        <v>0</v>
      </c>
      <c r="F9" s="478">
        <f>SUM(F10:F13)</f>
        <v>0</v>
      </c>
      <c r="G9" s="478">
        <f>SUM(G10:G13)</f>
        <v>0</v>
      </c>
      <c r="H9" s="479">
        <f>SUM(H10:H13)</f>
        <v>0</v>
      </c>
    </row>
    <row r="10" spans="1:8" ht="12.75">
      <c r="A10" s="480" t="s">
        <v>8</v>
      </c>
      <c r="B10" s="481" t="s">
        <v>521</v>
      </c>
      <c r="C10" s="482"/>
      <c r="D10" s="483"/>
      <c r="E10" s="484"/>
      <c r="F10" s="485"/>
      <c r="G10" s="485"/>
      <c r="H10" s="486"/>
    </row>
    <row r="11" spans="1:8" ht="12.75">
      <c r="A11" s="480" t="s">
        <v>9</v>
      </c>
      <c r="B11" s="481" t="s">
        <v>507</v>
      </c>
      <c r="C11" s="482"/>
      <c r="D11" s="483"/>
      <c r="E11" s="484"/>
      <c r="F11" s="485"/>
      <c r="G11" s="485"/>
      <c r="H11" s="486"/>
    </row>
    <row r="12" spans="1:8" ht="12.75">
      <c r="A12" s="480" t="s">
        <v>10</v>
      </c>
      <c r="B12" s="481" t="s">
        <v>507</v>
      </c>
      <c r="C12" s="482"/>
      <c r="D12" s="483"/>
      <c r="E12" s="484"/>
      <c r="F12" s="485"/>
      <c r="G12" s="485"/>
      <c r="H12" s="486"/>
    </row>
    <row r="13" spans="1:8" ht="13.5" thickBot="1">
      <c r="A13" s="480" t="s">
        <v>11</v>
      </c>
      <c r="B13" s="481" t="s">
        <v>507</v>
      </c>
      <c r="C13" s="482"/>
      <c r="D13" s="483"/>
      <c r="E13" s="484"/>
      <c r="F13" s="485"/>
      <c r="G13" s="485"/>
      <c r="H13" s="486"/>
    </row>
    <row r="14" spans="1:8" ht="13.5" thickBot="1">
      <c r="A14" s="473" t="s">
        <v>12</v>
      </c>
      <c r="B14" s="474" t="s">
        <v>522</v>
      </c>
      <c r="C14" s="475"/>
      <c r="D14" s="476"/>
      <c r="E14" s="477">
        <f>SUM(E15:E18)</f>
        <v>0</v>
      </c>
      <c r="F14" s="487">
        <f>SUM(F15:F18)</f>
        <v>0</v>
      </c>
      <c r="G14" s="487">
        <f>SUM(G15:G18)</f>
        <v>0</v>
      </c>
      <c r="H14" s="488">
        <f>SUM(H15:H18)</f>
        <v>0</v>
      </c>
    </row>
    <row r="15" spans="1:8" ht="12.75">
      <c r="A15" s="480" t="s">
        <v>13</v>
      </c>
      <c r="B15" s="481" t="s">
        <v>523</v>
      </c>
      <c r="C15" s="482"/>
      <c r="D15" s="483"/>
      <c r="E15" s="484"/>
      <c r="F15" s="485"/>
      <c r="G15" s="485"/>
      <c r="H15" s="486"/>
    </row>
    <row r="16" spans="1:8" ht="12.75">
      <c r="A16" s="480" t="s">
        <v>14</v>
      </c>
      <c r="B16" s="481"/>
      <c r="C16" s="482"/>
      <c r="D16" s="483"/>
      <c r="E16" s="484"/>
      <c r="F16" s="485"/>
      <c r="G16" s="485"/>
      <c r="H16" s="486"/>
    </row>
    <row r="17" spans="1:8" ht="12.75">
      <c r="A17" s="480" t="s">
        <v>15</v>
      </c>
      <c r="B17" s="481" t="s">
        <v>507</v>
      </c>
      <c r="C17" s="482"/>
      <c r="D17" s="483"/>
      <c r="E17" s="484"/>
      <c r="F17" s="485"/>
      <c r="G17" s="485"/>
      <c r="H17" s="486"/>
    </row>
    <row r="18" spans="1:8" ht="13.5" thickBot="1">
      <c r="A18" s="480" t="s">
        <v>16</v>
      </c>
      <c r="B18" s="481" t="s">
        <v>507</v>
      </c>
      <c r="C18" s="482"/>
      <c r="D18" s="483"/>
      <c r="E18" s="484"/>
      <c r="F18" s="485"/>
      <c r="G18" s="485"/>
      <c r="H18" s="486"/>
    </row>
    <row r="19" spans="1:8" ht="13.5" thickBot="1">
      <c r="A19" s="473" t="s">
        <v>17</v>
      </c>
      <c r="B19" s="474" t="s">
        <v>524</v>
      </c>
      <c r="C19" s="475"/>
      <c r="D19" s="476"/>
      <c r="E19" s="489">
        <f>E9+E14</f>
        <v>0</v>
      </c>
      <c r="F19" s="478">
        <f>F9+F14</f>
        <v>0</v>
      </c>
      <c r="G19" s="478">
        <f>G9+G14</f>
        <v>0</v>
      </c>
      <c r="H19" s="479">
        <f>H9+H14</f>
        <v>0</v>
      </c>
    </row>
  </sheetData>
  <sheetProtection/>
  <mergeCells count="6">
    <mergeCell ref="G1:H1"/>
    <mergeCell ref="A3:H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Layout" zoomScale="110" zoomScaleNormal="110" zoomScaleSheetLayoutView="100" zoomScalePageLayoutView="110" workbookViewId="0" topLeftCell="A1">
      <selection activeCell="E1" sqref="E1"/>
    </sheetView>
  </sheetViews>
  <sheetFormatPr defaultColWidth="9.00390625" defaultRowHeight="12.75"/>
  <cols>
    <col min="1" max="1" width="6.875" style="276" customWidth="1"/>
    <col min="2" max="2" width="60.50390625" style="276" customWidth="1"/>
    <col min="3" max="3" width="13.00390625" style="277" customWidth="1"/>
    <col min="4" max="5" width="13.625" style="277" customWidth="1"/>
    <col min="6" max="16384" width="9.375" style="298" customWidth="1"/>
  </cols>
  <sheetData>
    <row r="1" spans="1:5" ht="73.5" customHeight="1">
      <c r="A1" s="743"/>
      <c r="B1" s="743"/>
      <c r="C1" s="743"/>
      <c r="D1" s="298"/>
      <c r="E1" s="298"/>
    </row>
    <row r="2" spans="1:5" ht="15.75" customHeight="1">
      <c r="A2" s="357"/>
      <c r="B2" s="743" t="s">
        <v>4</v>
      </c>
      <c r="C2" s="743"/>
      <c r="D2" s="743"/>
      <c r="E2" s="357"/>
    </row>
    <row r="3" spans="1:5" ht="15.75" customHeight="1" thickBot="1">
      <c r="A3" s="742" t="s">
        <v>105</v>
      </c>
      <c r="B3" s="742"/>
      <c r="C3" s="217"/>
      <c r="D3" s="217"/>
      <c r="E3" s="217" t="s">
        <v>456</v>
      </c>
    </row>
    <row r="4" spans="1:5" ht="37.5" customHeight="1" thickBot="1">
      <c r="A4" s="21" t="s">
        <v>53</v>
      </c>
      <c r="B4" s="22" t="s">
        <v>6</v>
      </c>
      <c r="C4" s="30" t="s">
        <v>792</v>
      </c>
      <c r="D4" s="30" t="s">
        <v>793</v>
      </c>
      <c r="E4" s="30" t="s">
        <v>492</v>
      </c>
    </row>
    <row r="5" spans="1:5" s="299" customFormat="1" ht="12" customHeight="1" thickBot="1">
      <c r="A5" s="293" t="s">
        <v>419</v>
      </c>
      <c r="B5" s="294" t="s">
        <v>420</v>
      </c>
      <c r="C5" s="295" t="s">
        <v>421</v>
      </c>
      <c r="D5" s="295" t="s">
        <v>423</v>
      </c>
      <c r="E5" s="295" t="s">
        <v>422</v>
      </c>
    </row>
    <row r="6" spans="1:5" s="300" customFormat="1" ht="12" customHeight="1" thickBot="1">
      <c r="A6" s="18" t="s">
        <v>7</v>
      </c>
      <c r="B6" s="19" t="s">
        <v>195</v>
      </c>
      <c r="C6" s="207">
        <f>+C7+C8+C9+C10+C11+C12</f>
        <v>45420422</v>
      </c>
      <c r="D6" s="207">
        <f>+D7+D8+D9+D10+D11+D12</f>
        <v>50933040</v>
      </c>
      <c r="E6" s="207">
        <f>+E7+E8+E9+E10+E11+E12</f>
        <v>50933040</v>
      </c>
    </row>
    <row r="7" spans="1:5" s="300" customFormat="1" ht="12" customHeight="1">
      <c r="A7" s="13" t="s">
        <v>65</v>
      </c>
      <c r="B7" s="301" t="s">
        <v>196</v>
      </c>
      <c r="C7" s="210">
        <v>15752062</v>
      </c>
      <c r="D7" s="210">
        <v>15763929</v>
      </c>
      <c r="E7" s="210">
        <v>15763929</v>
      </c>
    </row>
    <row r="8" spans="1:5" s="300" customFormat="1" ht="12" customHeight="1">
      <c r="A8" s="12" t="s">
        <v>66</v>
      </c>
      <c r="B8" s="302" t="s">
        <v>197</v>
      </c>
      <c r="C8" s="209">
        <v>15499280</v>
      </c>
      <c r="D8" s="209">
        <v>17512800</v>
      </c>
      <c r="E8" s="209">
        <v>17512800</v>
      </c>
    </row>
    <row r="9" spans="1:5" s="300" customFormat="1" ht="12" customHeight="1">
      <c r="A9" s="12" t="s">
        <v>67</v>
      </c>
      <c r="B9" s="302" t="s">
        <v>198</v>
      </c>
      <c r="C9" s="209">
        <v>12357213</v>
      </c>
      <c r="D9" s="209">
        <v>13608873</v>
      </c>
      <c r="E9" s="209">
        <v>13608873</v>
      </c>
    </row>
    <row r="10" spans="1:5" s="300" customFormat="1" ht="12" customHeight="1">
      <c r="A10" s="12" t="s">
        <v>68</v>
      </c>
      <c r="B10" s="302" t="s">
        <v>199</v>
      </c>
      <c r="C10" s="209">
        <v>1800000</v>
      </c>
      <c r="D10" s="209">
        <v>2128108</v>
      </c>
      <c r="E10" s="209">
        <v>2128108</v>
      </c>
    </row>
    <row r="11" spans="1:5" s="300" customFormat="1" ht="12" customHeight="1">
      <c r="A11" s="12" t="s">
        <v>101</v>
      </c>
      <c r="B11" s="203" t="s">
        <v>359</v>
      </c>
      <c r="C11" s="209">
        <v>11867</v>
      </c>
      <c r="D11" s="209">
        <v>1838200</v>
      </c>
      <c r="E11" s="209">
        <v>1838200</v>
      </c>
    </row>
    <row r="12" spans="1:5" s="300" customFormat="1" ht="12" customHeight="1" thickBot="1">
      <c r="A12" s="14" t="s">
        <v>69</v>
      </c>
      <c r="B12" s="204" t="s">
        <v>360</v>
      </c>
      <c r="C12" s="209"/>
      <c r="D12" s="209">
        <v>81130</v>
      </c>
      <c r="E12" s="209">
        <v>81130</v>
      </c>
    </row>
    <row r="13" spans="1:5" s="300" customFormat="1" ht="24" customHeight="1" thickBot="1">
      <c r="A13" s="18" t="s">
        <v>8</v>
      </c>
      <c r="B13" s="202" t="s">
        <v>200</v>
      </c>
      <c r="C13" s="207">
        <f>+C14+C15+C16+C17+C18</f>
        <v>901219</v>
      </c>
      <c r="D13" s="207">
        <f>+D14+D15+D16+D17+D18</f>
        <v>4678694</v>
      </c>
      <c r="E13" s="207">
        <f>+E14+E15+E16+E17+E18</f>
        <v>4528014</v>
      </c>
    </row>
    <row r="14" spans="1:5" s="300" customFormat="1" ht="12" customHeight="1">
      <c r="A14" s="13" t="s">
        <v>71</v>
      </c>
      <c r="B14" s="301" t="s">
        <v>201</v>
      </c>
      <c r="C14" s="210"/>
      <c r="D14" s="210"/>
      <c r="E14" s="210"/>
    </row>
    <row r="15" spans="1:5" s="300" customFormat="1" ht="12" customHeight="1">
      <c r="A15" s="12" t="s">
        <v>72</v>
      </c>
      <c r="B15" s="302" t="s">
        <v>202</v>
      </c>
      <c r="C15" s="209"/>
      <c r="D15" s="209"/>
      <c r="E15" s="209"/>
    </row>
    <row r="16" spans="1:5" s="300" customFormat="1" ht="12" customHeight="1">
      <c r="A16" s="12" t="s">
        <v>73</v>
      </c>
      <c r="B16" s="302" t="s">
        <v>351</v>
      </c>
      <c r="C16" s="209"/>
      <c r="D16" s="209"/>
      <c r="E16" s="209"/>
    </row>
    <row r="17" spans="1:5" s="300" customFormat="1" ht="12" customHeight="1">
      <c r="A17" s="12" t="s">
        <v>74</v>
      </c>
      <c r="B17" s="302" t="s">
        <v>352</v>
      </c>
      <c r="C17" s="209"/>
      <c r="D17" s="209"/>
      <c r="E17" s="209"/>
    </row>
    <row r="18" spans="1:5" s="300" customFormat="1" ht="12" customHeight="1">
      <c r="A18" s="12" t="s">
        <v>75</v>
      </c>
      <c r="B18" s="302" t="s">
        <v>203</v>
      </c>
      <c r="C18" s="209">
        <v>901219</v>
      </c>
      <c r="D18" s="209">
        <v>4678694</v>
      </c>
      <c r="E18" s="209">
        <v>4528014</v>
      </c>
    </row>
    <row r="19" spans="1:5" s="300" customFormat="1" ht="12" customHeight="1" thickBot="1">
      <c r="A19" s="14" t="s">
        <v>81</v>
      </c>
      <c r="B19" s="204" t="s">
        <v>204</v>
      </c>
      <c r="C19" s="211"/>
      <c r="D19" s="211">
        <v>0</v>
      </c>
      <c r="E19" s="211">
        <v>0</v>
      </c>
    </row>
    <row r="20" spans="1:5" s="300" customFormat="1" ht="21" customHeight="1" thickBot="1">
      <c r="A20" s="18" t="s">
        <v>9</v>
      </c>
      <c r="B20" s="19" t="s">
        <v>205</v>
      </c>
      <c r="C20" s="207">
        <f>+C21+C22+C23+C24+C25</f>
        <v>0</v>
      </c>
      <c r="D20" s="207">
        <f>+D21+D22+D23+D24+D25</f>
        <v>35411615</v>
      </c>
      <c r="E20" s="207">
        <f>+E21+E22+E23+E24+E25</f>
        <v>36014230</v>
      </c>
    </row>
    <row r="21" spans="1:5" s="300" customFormat="1" ht="12" customHeight="1">
      <c r="A21" s="13" t="s">
        <v>54</v>
      </c>
      <c r="B21" s="301" t="s">
        <v>206</v>
      </c>
      <c r="C21" s="210"/>
      <c r="D21" s="210">
        <v>486000</v>
      </c>
      <c r="E21" s="210">
        <v>486000</v>
      </c>
    </row>
    <row r="22" spans="1:5" s="300" customFormat="1" ht="12" customHeight="1">
      <c r="A22" s="12" t="s">
        <v>55</v>
      </c>
      <c r="B22" s="302" t="s">
        <v>207</v>
      </c>
      <c r="C22" s="209"/>
      <c r="D22" s="209"/>
      <c r="E22" s="209"/>
    </row>
    <row r="23" spans="1:5" s="300" customFormat="1" ht="12" customHeight="1">
      <c r="A23" s="12" t="s">
        <v>56</v>
      </c>
      <c r="B23" s="302" t="s">
        <v>353</v>
      </c>
      <c r="C23" s="209"/>
      <c r="D23" s="209"/>
      <c r="E23" s="209"/>
    </row>
    <row r="24" spans="1:5" s="300" customFormat="1" ht="12" customHeight="1">
      <c r="A24" s="12" t="s">
        <v>57</v>
      </c>
      <c r="B24" s="302" t="s">
        <v>354</v>
      </c>
      <c r="C24" s="209"/>
      <c r="D24" s="209"/>
      <c r="E24" s="209"/>
    </row>
    <row r="25" spans="1:5" s="300" customFormat="1" ht="12" customHeight="1">
      <c r="A25" s="12" t="s">
        <v>115</v>
      </c>
      <c r="B25" s="302" t="s">
        <v>208</v>
      </c>
      <c r="C25" s="209">
        <v>0</v>
      </c>
      <c r="D25" s="209">
        <v>34925615</v>
      </c>
      <c r="E25" s="209">
        <v>35528230</v>
      </c>
    </row>
    <row r="26" spans="1:5" s="300" customFormat="1" ht="12" customHeight="1" thickBot="1">
      <c r="A26" s="14" t="s">
        <v>116</v>
      </c>
      <c r="B26" s="303" t="s">
        <v>209</v>
      </c>
      <c r="C26" s="211">
        <v>0</v>
      </c>
      <c r="D26" s="211">
        <v>31274365</v>
      </c>
      <c r="E26" s="211">
        <v>31876980</v>
      </c>
    </row>
    <row r="27" spans="1:5" s="300" customFormat="1" ht="12" customHeight="1" thickBot="1">
      <c r="A27" s="18" t="s">
        <v>117</v>
      </c>
      <c r="B27" s="19" t="s">
        <v>210</v>
      </c>
      <c r="C27" s="213">
        <f>+C28+C32+C33+C34</f>
        <v>2300000</v>
      </c>
      <c r="D27" s="213">
        <f>+D28+D32+D33+D34</f>
        <v>2000000</v>
      </c>
      <c r="E27" s="213">
        <f>+E28+E32+E33+E34</f>
        <v>1780091</v>
      </c>
    </row>
    <row r="28" spans="1:5" s="300" customFormat="1" ht="12" customHeight="1">
      <c r="A28" s="13" t="s">
        <v>211</v>
      </c>
      <c r="B28" s="301" t="s">
        <v>366</v>
      </c>
      <c r="C28" s="296">
        <f>+C29+C30+C31</f>
        <v>2000000</v>
      </c>
      <c r="D28" s="296">
        <f>+D29+D30+D31</f>
        <v>2000000</v>
      </c>
      <c r="E28" s="296">
        <f>+E29+E30+E31</f>
        <v>1759872</v>
      </c>
    </row>
    <row r="29" spans="1:5" s="300" customFormat="1" ht="12" customHeight="1">
      <c r="A29" s="12" t="s">
        <v>212</v>
      </c>
      <c r="B29" s="302" t="s">
        <v>217</v>
      </c>
      <c r="C29" s="209">
        <v>500000</v>
      </c>
      <c r="D29" s="209">
        <v>500000</v>
      </c>
      <c r="E29" s="209">
        <v>430000</v>
      </c>
    </row>
    <row r="30" spans="1:5" s="300" customFormat="1" ht="12" customHeight="1">
      <c r="A30" s="12" t="s">
        <v>213</v>
      </c>
      <c r="B30" s="302" t="s">
        <v>218</v>
      </c>
      <c r="C30" s="209">
        <v>0</v>
      </c>
      <c r="D30" s="209">
        <v>0</v>
      </c>
      <c r="E30" s="209"/>
    </row>
    <row r="31" spans="1:5" s="300" customFormat="1" ht="12" customHeight="1">
      <c r="A31" s="12" t="s">
        <v>364</v>
      </c>
      <c r="B31" s="345" t="s">
        <v>365</v>
      </c>
      <c r="C31" s="209">
        <v>1500000</v>
      </c>
      <c r="D31" s="209">
        <v>1500000</v>
      </c>
      <c r="E31" s="209">
        <v>1329872</v>
      </c>
    </row>
    <row r="32" spans="1:5" s="300" customFormat="1" ht="12" customHeight="1">
      <c r="A32" s="12" t="s">
        <v>214</v>
      </c>
      <c r="B32" s="302" t="s">
        <v>219</v>
      </c>
      <c r="C32" s="209">
        <v>300000</v>
      </c>
      <c r="D32" s="209">
        <v>0</v>
      </c>
      <c r="E32" s="209">
        <v>0</v>
      </c>
    </row>
    <row r="33" spans="1:5" s="300" customFormat="1" ht="12" customHeight="1">
      <c r="A33" s="12" t="s">
        <v>215</v>
      </c>
      <c r="B33" s="302" t="s">
        <v>220</v>
      </c>
      <c r="C33" s="209"/>
      <c r="D33" s="209"/>
      <c r="E33" s="209">
        <v>0</v>
      </c>
    </row>
    <row r="34" spans="1:5" s="300" customFormat="1" ht="12" customHeight="1" thickBot="1">
      <c r="A34" s="14" t="s">
        <v>216</v>
      </c>
      <c r="B34" s="303" t="s">
        <v>221</v>
      </c>
      <c r="C34" s="211"/>
      <c r="D34" s="211">
        <v>0</v>
      </c>
      <c r="E34" s="211">
        <v>20219</v>
      </c>
    </row>
    <row r="35" spans="1:5" s="300" customFormat="1" ht="12" customHeight="1" thickBot="1">
      <c r="A35" s="18" t="s">
        <v>11</v>
      </c>
      <c r="B35" s="19" t="s">
        <v>361</v>
      </c>
      <c r="C35" s="207">
        <f>SUM(C36:C46)</f>
        <v>0</v>
      </c>
      <c r="D35" s="207">
        <f>SUM(D36:D46)</f>
        <v>0</v>
      </c>
      <c r="E35" s="207">
        <f>SUM(E36:E46)</f>
        <v>422521</v>
      </c>
    </row>
    <row r="36" spans="1:5" s="300" customFormat="1" ht="12" customHeight="1">
      <c r="A36" s="13" t="s">
        <v>58</v>
      </c>
      <c r="B36" s="301" t="s">
        <v>224</v>
      </c>
      <c r="C36" s="210"/>
      <c r="D36" s="210"/>
      <c r="E36" s="210">
        <v>3937</v>
      </c>
    </row>
    <row r="37" spans="1:5" s="300" customFormat="1" ht="12" customHeight="1">
      <c r="A37" s="12" t="s">
        <v>59</v>
      </c>
      <c r="B37" s="302" t="s">
        <v>225</v>
      </c>
      <c r="C37" s="209">
        <v>0</v>
      </c>
      <c r="D37" s="209">
        <v>0</v>
      </c>
      <c r="E37" s="209">
        <v>122536</v>
      </c>
    </row>
    <row r="38" spans="1:5" s="300" customFormat="1" ht="12" customHeight="1">
      <c r="A38" s="12" t="s">
        <v>60</v>
      </c>
      <c r="B38" s="302" t="s">
        <v>226</v>
      </c>
      <c r="C38" s="209"/>
      <c r="D38" s="209"/>
      <c r="E38" s="209"/>
    </row>
    <row r="39" spans="1:5" s="300" customFormat="1" ht="12" customHeight="1">
      <c r="A39" s="12" t="s">
        <v>119</v>
      </c>
      <c r="B39" s="302" t="s">
        <v>227</v>
      </c>
      <c r="C39" s="209"/>
      <c r="D39" s="209">
        <v>0</v>
      </c>
      <c r="E39" s="209">
        <v>93555</v>
      </c>
    </row>
    <row r="40" spans="1:5" s="300" customFormat="1" ht="12" customHeight="1">
      <c r="A40" s="12" t="s">
        <v>120</v>
      </c>
      <c r="B40" s="302" t="s">
        <v>228</v>
      </c>
      <c r="C40" s="209"/>
      <c r="D40" s="209"/>
      <c r="E40" s="209">
        <v>7901</v>
      </c>
    </row>
    <row r="41" spans="1:5" s="300" customFormat="1" ht="12" customHeight="1">
      <c r="A41" s="12" t="s">
        <v>121</v>
      </c>
      <c r="B41" s="302" t="s">
        <v>229</v>
      </c>
      <c r="C41" s="209"/>
      <c r="D41" s="209">
        <v>0</v>
      </c>
      <c r="E41" s="209">
        <v>82801</v>
      </c>
    </row>
    <row r="42" spans="1:5" s="300" customFormat="1" ht="12" customHeight="1">
      <c r="A42" s="12" t="s">
        <v>122</v>
      </c>
      <c r="B42" s="302" t="s">
        <v>230</v>
      </c>
      <c r="C42" s="209"/>
      <c r="D42" s="209"/>
      <c r="E42" s="209"/>
    </row>
    <row r="43" spans="1:5" s="300" customFormat="1" ht="12" customHeight="1">
      <c r="A43" s="12" t="s">
        <v>123</v>
      </c>
      <c r="B43" s="302" t="s">
        <v>231</v>
      </c>
      <c r="C43" s="209"/>
      <c r="D43" s="209"/>
      <c r="E43" s="209">
        <v>19831</v>
      </c>
    </row>
    <row r="44" spans="1:5" s="300" customFormat="1" ht="12" customHeight="1">
      <c r="A44" s="12" t="s">
        <v>222</v>
      </c>
      <c r="B44" s="302" t="s">
        <v>232</v>
      </c>
      <c r="C44" s="212"/>
      <c r="D44" s="212"/>
      <c r="E44" s="212"/>
    </row>
    <row r="45" spans="1:5" s="300" customFormat="1" ht="12" customHeight="1">
      <c r="A45" s="14" t="s">
        <v>223</v>
      </c>
      <c r="B45" s="303" t="s">
        <v>363</v>
      </c>
      <c r="C45" s="290"/>
      <c r="D45" s="290"/>
      <c r="E45" s="290"/>
    </row>
    <row r="46" spans="1:5" s="300" customFormat="1" ht="12" customHeight="1" thickBot="1">
      <c r="A46" s="14" t="s">
        <v>362</v>
      </c>
      <c r="B46" s="204" t="s">
        <v>233</v>
      </c>
      <c r="C46" s="290"/>
      <c r="D46" s="290">
        <v>0</v>
      </c>
      <c r="E46" s="290">
        <v>91960</v>
      </c>
    </row>
    <row r="47" spans="1:5" s="300" customFormat="1" ht="12" customHeight="1" thickBot="1">
      <c r="A47" s="18" t="s">
        <v>12</v>
      </c>
      <c r="B47" s="19" t="s">
        <v>234</v>
      </c>
      <c r="C47" s="207">
        <f>SUM(C48:C52)</f>
        <v>0</v>
      </c>
      <c r="D47" s="207">
        <f>SUM(D48:D52)</f>
        <v>0</v>
      </c>
      <c r="E47" s="207">
        <f>SUM(E48:E52)</f>
        <v>78740</v>
      </c>
    </row>
    <row r="48" spans="1:5" s="300" customFormat="1" ht="12" customHeight="1">
      <c r="A48" s="13" t="s">
        <v>61</v>
      </c>
      <c r="B48" s="301" t="s">
        <v>238</v>
      </c>
      <c r="C48" s="331"/>
      <c r="D48" s="331"/>
      <c r="E48" s="331"/>
    </row>
    <row r="49" spans="1:5" s="300" customFormat="1" ht="12" customHeight="1">
      <c r="A49" s="12" t="s">
        <v>62</v>
      </c>
      <c r="B49" s="302" t="s">
        <v>239</v>
      </c>
      <c r="C49" s="212">
        <v>0</v>
      </c>
      <c r="D49" s="212">
        <v>0</v>
      </c>
      <c r="E49" s="212">
        <v>0</v>
      </c>
    </row>
    <row r="50" spans="1:5" s="300" customFormat="1" ht="12" customHeight="1">
      <c r="A50" s="12" t="s">
        <v>235</v>
      </c>
      <c r="B50" s="302" t="s">
        <v>240</v>
      </c>
      <c r="C50" s="212"/>
      <c r="D50" s="212">
        <v>0</v>
      </c>
      <c r="E50" s="212">
        <v>78740</v>
      </c>
    </row>
    <row r="51" spans="1:5" s="300" customFormat="1" ht="12" customHeight="1">
      <c r="A51" s="12" t="s">
        <v>236</v>
      </c>
      <c r="B51" s="302" t="s">
        <v>241</v>
      </c>
      <c r="C51" s="212"/>
      <c r="D51" s="212"/>
      <c r="E51" s="212"/>
    </row>
    <row r="52" spans="1:5" s="300" customFormat="1" ht="12" customHeight="1" thickBot="1">
      <c r="A52" s="14" t="s">
        <v>237</v>
      </c>
      <c r="B52" s="204" t="s">
        <v>242</v>
      </c>
      <c r="C52" s="290"/>
      <c r="D52" s="290"/>
      <c r="E52" s="290"/>
    </row>
    <row r="53" spans="1:5" s="300" customFormat="1" ht="12" customHeight="1" thickBot="1">
      <c r="A53" s="18" t="s">
        <v>124</v>
      </c>
      <c r="B53" s="19" t="s">
        <v>243</v>
      </c>
      <c r="C53" s="207">
        <f>SUM(C54:C56)</f>
        <v>0</v>
      </c>
      <c r="D53" s="207">
        <f>SUM(D54:D56)</f>
        <v>0</v>
      </c>
      <c r="E53" s="207">
        <f>SUM(E54:E56)</f>
        <v>10000</v>
      </c>
    </row>
    <row r="54" spans="1:5" s="300" customFormat="1" ht="12" customHeight="1">
      <c r="A54" s="13" t="s">
        <v>63</v>
      </c>
      <c r="B54" s="301" t="s">
        <v>244</v>
      </c>
      <c r="C54" s="210"/>
      <c r="D54" s="210">
        <v>0</v>
      </c>
      <c r="E54" s="210"/>
    </row>
    <row r="55" spans="1:5" s="300" customFormat="1" ht="21.75" customHeight="1">
      <c r="A55" s="12" t="s">
        <v>64</v>
      </c>
      <c r="B55" s="665" t="s">
        <v>355</v>
      </c>
      <c r="C55" s="209"/>
      <c r="D55" s="209">
        <v>0</v>
      </c>
      <c r="E55" s="209">
        <v>10000</v>
      </c>
    </row>
    <row r="56" spans="1:5" s="300" customFormat="1" ht="12" customHeight="1">
      <c r="A56" s="12" t="s">
        <v>247</v>
      </c>
      <c r="B56" s="302" t="s">
        <v>245</v>
      </c>
      <c r="C56" s="209"/>
      <c r="D56" s="209"/>
      <c r="E56" s="209"/>
    </row>
    <row r="57" spans="1:5" s="300" customFormat="1" ht="12" customHeight="1" thickBot="1">
      <c r="A57" s="14" t="s">
        <v>248</v>
      </c>
      <c r="B57" s="204" t="s">
        <v>246</v>
      </c>
      <c r="C57" s="211"/>
      <c r="D57" s="211"/>
      <c r="E57" s="211"/>
    </row>
    <row r="58" spans="1:5" s="300" customFormat="1" ht="12" customHeight="1" thickBot="1">
      <c r="A58" s="18" t="s">
        <v>14</v>
      </c>
      <c r="B58" s="202" t="s">
        <v>249</v>
      </c>
      <c r="C58" s="207">
        <f>SUM(C59:C61)</f>
        <v>21069955</v>
      </c>
      <c r="D58" s="207">
        <f>SUM(D59:D61)</f>
        <v>21069955</v>
      </c>
      <c r="E58" s="207">
        <f>SUM(E59:E61)</f>
        <v>20334636</v>
      </c>
    </row>
    <row r="59" spans="1:5" s="300" customFormat="1" ht="12" customHeight="1">
      <c r="A59" s="13" t="s">
        <v>125</v>
      </c>
      <c r="B59" s="301" t="s">
        <v>251</v>
      </c>
      <c r="C59" s="212"/>
      <c r="D59" s="212"/>
      <c r="E59" s="212"/>
    </row>
    <row r="60" spans="1:5" s="300" customFormat="1" ht="12" customHeight="1">
      <c r="A60" s="12" t="s">
        <v>126</v>
      </c>
      <c r="B60" s="302" t="s">
        <v>356</v>
      </c>
      <c r="C60" s="212"/>
      <c r="D60" s="212"/>
      <c r="E60" s="212"/>
    </row>
    <row r="61" spans="1:5" s="300" customFormat="1" ht="12" customHeight="1">
      <c r="A61" s="12" t="s">
        <v>171</v>
      </c>
      <c r="B61" s="302" t="s">
        <v>252</v>
      </c>
      <c r="C61" s="212">
        <v>21069955</v>
      </c>
      <c r="D61" s="212">
        <v>21069955</v>
      </c>
      <c r="E61" s="212">
        <v>20334636</v>
      </c>
    </row>
    <row r="62" spans="1:5" s="300" customFormat="1" ht="12" customHeight="1">
      <c r="A62" s="14" t="s">
        <v>250</v>
      </c>
      <c r="B62" s="204" t="s">
        <v>253</v>
      </c>
      <c r="C62" s="290"/>
      <c r="D62" s="290"/>
      <c r="E62" s="290"/>
    </row>
    <row r="63" spans="1:5" s="300" customFormat="1" ht="12" customHeight="1" thickBot="1">
      <c r="A63" s="703" t="s">
        <v>403</v>
      </c>
      <c r="B63" s="704" t="s">
        <v>254</v>
      </c>
      <c r="C63" s="705">
        <f>+C6+C13+C20+C27+C35+C47+C53+C58</f>
        <v>69691596</v>
      </c>
      <c r="D63" s="705">
        <f>+D6+D13+D20+D27+D35+D47+D53+D58</f>
        <v>114093304</v>
      </c>
      <c r="E63" s="705">
        <f>+E6+E13+E20+E27+E35+E47+E53+E58</f>
        <v>114101272</v>
      </c>
    </row>
    <row r="64" spans="1:5" s="300" customFormat="1" ht="12" customHeight="1">
      <c r="A64" s="694"/>
      <c r="B64" s="695"/>
      <c r="C64" s="696"/>
      <c r="D64" s="696"/>
      <c r="E64" s="696"/>
    </row>
    <row r="65" spans="1:5" s="697" customFormat="1" ht="79.5" customHeight="1" thickBot="1">
      <c r="A65" s="699"/>
      <c r="B65" s="698"/>
      <c r="C65" s="700"/>
      <c r="D65" s="696"/>
      <c r="E65" s="700"/>
    </row>
    <row r="66" spans="1:6" s="300" customFormat="1" ht="12" customHeight="1" thickBot="1">
      <c r="A66" s="334" t="s">
        <v>255</v>
      </c>
      <c r="B66" s="356" t="s">
        <v>256</v>
      </c>
      <c r="C66" s="349">
        <f>SUM(C67:C69)</f>
        <v>17519955</v>
      </c>
      <c r="D66" s="701">
        <f>SUM(D67:D69)</f>
        <v>8657787</v>
      </c>
      <c r="E66" s="349">
        <f>SUM(E67:E69)</f>
        <v>8657787</v>
      </c>
      <c r="F66" s="702"/>
    </row>
    <row r="67" spans="1:5" s="300" customFormat="1" ht="12" customHeight="1">
      <c r="A67" s="13" t="s">
        <v>287</v>
      </c>
      <c r="B67" s="301" t="s">
        <v>257</v>
      </c>
      <c r="C67" s="212"/>
      <c r="D67" s="212"/>
      <c r="E67" s="212"/>
    </row>
    <row r="68" spans="1:5" s="300" customFormat="1" ht="12" customHeight="1">
      <c r="A68" s="12" t="s">
        <v>296</v>
      </c>
      <c r="B68" s="302" t="s">
        <v>258</v>
      </c>
      <c r="C68" s="212"/>
      <c r="D68" s="212"/>
      <c r="E68" s="212"/>
    </row>
    <row r="69" spans="1:5" s="300" customFormat="1" ht="12" customHeight="1" thickBot="1">
      <c r="A69" s="14" t="s">
        <v>297</v>
      </c>
      <c r="B69" s="346" t="s">
        <v>388</v>
      </c>
      <c r="C69" s="212">
        <v>17519955</v>
      </c>
      <c r="D69" s="212">
        <v>8657787</v>
      </c>
      <c r="E69" s="212">
        <v>8657787</v>
      </c>
    </row>
    <row r="70" spans="1:5" s="300" customFormat="1" ht="12" customHeight="1" thickBot="1">
      <c r="A70" s="333" t="s">
        <v>260</v>
      </c>
      <c r="B70" s="202" t="s">
        <v>261</v>
      </c>
      <c r="C70" s="207">
        <f>SUM(C71:C74)</f>
        <v>0</v>
      </c>
      <c r="D70" s="207">
        <f>SUM(D71:D74)</f>
        <v>0</v>
      </c>
      <c r="E70" s="207">
        <f>SUM(E71:E74)</f>
        <v>0</v>
      </c>
    </row>
    <row r="71" spans="1:5" s="300" customFormat="1" ht="12" customHeight="1">
      <c r="A71" s="13" t="s">
        <v>102</v>
      </c>
      <c r="B71" s="301" t="s">
        <v>262</v>
      </c>
      <c r="C71" s="212"/>
      <c r="D71" s="212"/>
      <c r="E71" s="212"/>
    </row>
    <row r="72" spans="1:5" s="300" customFormat="1" ht="12" customHeight="1">
      <c r="A72" s="12" t="s">
        <v>103</v>
      </c>
      <c r="B72" s="302" t="s">
        <v>263</v>
      </c>
      <c r="C72" s="212"/>
      <c r="D72" s="212"/>
      <c r="E72" s="212"/>
    </row>
    <row r="73" spans="1:5" s="300" customFormat="1" ht="12" customHeight="1">
      <c r="A73" s="12" t="s">
        <v>288</v>
      </c>
      <c r="B73" s="302" t="s">
        <v>264</v>
      </c>
      <c r="C73" s="212"/>
      <c r="D73" s="212"/>
      <c r="E73" s="212"/>
    </row>
    <row r="74" spans="1:5" s="300" customFormat="1" ht="12" customHeight="1" thickBot="1">
      <c r="A74" s="14" t="s">
        <v>289</v>
      </c>
      <c r="B74" s="204" t="s">
        <v>265</v>
      </c>
      <c r="C74" s="212"/>
      <c r="D74" s="212"/>
      <c r="E74" s="212"/>
    </row>
    <row r="75" spans="1:5" s="300" customFormat="1" ht="12" customHeight="1" thickBot="1">
      <c r="A75" s="333" t="s">
        <v>266</v>
      </c>
      <c r="B75" s="202" t="s">
        <v>267</v>
      </c>
      <c r="C75" s="207">
        <f>SUM(C76:C77)</f>
        <v>3851381</v>
      </c>
      <c r="D75" s="207">
        <f>SUM(D76:D77)</f>
        <v>5402318</v>
      </c>
      <c r="E75" s="207">
        <f>SUM(E76:E77)</f>
        <v>5402318</v>
      </c>
    </row>
    <row r="76" spans="1:5" s="300" customFormat="1" ht="12" customHeight="1">
      <c r="A76" s="13" t="s">
        <v>290</v>
      </c>
      <c r="B76" s="301" t="s">
        <v>268</v>
      </c>
      <c r="C76" s="212">
        <v>3851381</v>
      </c>
      <c r="D76" s="212">
        <v>5402318</v>
      </c>
      <c r="E76" s="212">
        <v>5402318</v>
      </c>
    </row>
    <row r="77" spans="1:5" s="300" customFormat="1" ht="12" customHeight="1" thickBot="1">
      <c r="A77" s="14" t="s">
        <v>291</v>
      </c>
      <c r="B77" s="204" t="s">
        <v>269</v>
      </c>
      <c r="C77" s="212"/>
      <c r="D77" s="212"/>
      <c r="E77" s="212"/>
    </row>
    <row r="78" spans="1:5" s="300" customFormat="1" ht="12" customHeight="1" thickBot="1">
      <c r="A78" s="333" t="s">
        <v>270</v>
      </c>
      <c r="B78" s="202" t="s">
        <v>271</v>
      </c>
      <c r="C78" s="207">
        <f>SUM(C79:C81)</f>
        <v>0</v>
      </c>
      <c r="D78" s="207">
        <f>SUM(D79:D81)</f>
        <v>1875191</v>
      </c>
      <c r="E78" s="207">
        <f>SUM(E79:E81)</f>
        <v>1875191</v>
      </c>
    </row>
    <row r="79" spans="1:5" s="300" customFormat="1" ht="12" customHeight="1">
      <c r="A79" s="13" t="s">
        <v>292</v>
      </c>
      <c r="B79" s="301" t="s">
        <v>272</v>
      </c>
      <c r="C79" s="212"/>
      <c r="D79" s="212">
        <v>1875191</v>
      </c>
      <c r="E79" s="212">
        <v>1875191</v>
      </c>
    </row>
    <row r="80" spans="1:5" s="300" customFormat="1" ht="12" customHeight="1">
      <c r="A80" s="12" t="s">
        <v>293</v>
      </c>
      <c r="B80" s="302" t="s">
        <v>273</v>
      </c>
      <c r="C80" s="212"/>
      <c r="D80" s="212"/>
      <c r="E80" s="212"/>
    </row>
    <row r="81" spans="1:5" s="300" customFormat="1" ht="12" customHeight="1" thickBot="1">
      <c r="A81" s="14" t="s">
        <v>294</v>
      </c>
      <c r="B81" s="204" t="s">
        <v>274</v>
      </c>
      <c r="C81" s="212"/>
      <c r="D81" s="212"/>
      <c r="E81" s="212"/>
    </row>
    <row r="82" spans="1:5" s="300" customFormat="1" ht="12" customHeight="1" thickBot="1">
      <c r="A82" s="333" t="s">
        <v>275</v>
      </c>
      <c r="B82" s="202" t="s">
        <v>295</v>
      </c>
      <c r="C82" s="207">
        <f>SUM(C83:C86)</f>
        <v>0</v>
      </c>
      <c r="D82" s="207">
        <f>SUM(D83:D86)</f>
        <v>0</v>
      </c>
      <c r="E82" s="207">
        <f>SUM(E83:E86)</f>
        <v>0</v>
      </c>
    </row>
    <row r="83" spans="1:5" s="300" customFormat="1" ht="12" customHeight="1">
      <c r="A83" s="305" t="s">
        <v>276</v>
      </c>
      <c r="B83" s="301" t="s">
        <v>277</v>
      </c>
      <c r="C83" s="212"/>
      <c r="D83" s="212"/>
      <c r="E83" s="212"/>
    </row>
    <row r="84" spans="1:5" s="300" customFormat="1" ht="12" customHeight="1">
      <c r="A84" s="306" t="s">
        <v>278</v>
      </c>
      <c r="B84" s="302" t="s">
        <v>279</v>
      </c>
      <c r="C84" s="212"/>
      <c r="D84" s="212"/>
      <c r="E84" s="212"/>
    </row>
    <row r="85" spans="1:5" s="300" customFormat="1" ht="12" customHeight="1">
      <c r="A85" s="306" t="s">
        <v>280</v>
      </c>
      <c r="B85" s="302" t="s">
        <v>281</v>
      </c>
      <c r="C85" s="212"/>
      <c r="D85" s="212"/>
      <c r="E85" s="212"/>
    </row>
    <row r="86" spans="1:5" s="300" customFormat="1" ht="12" customHeight="1" thickBot="1">
      <c r="A86" s="307" t="s">
        <v>282</v>
      </c>
      <c r="B86" s="204" t="s">
        <v>283</v>
      </c>
      <c r="C86" s="212"/>
      <c r="D86" s="212"/>
      <c r="E86" s="212"/>
    </row>
    <row r="87" spans="1:5" s="300" customFormat="1" ht="12" customHeight="1" thickBot="1">
      <c r="A87" s="333" t="s">
        <v>284</v>
      </c>
      <c r="B87" s="202" t="s">
        <v>402</v>
      </c>
      <c r="C87" s="332"/>
      <c r="D87" s="332"/>
      <c r="E87" s="332"/>
    </row>
    <row r="88" spans="1:5" s="300" customFormat="1" ht="13.5" customHeight="1" thickBot="1">
      <c r="A88" s="333" t="s">
        <v>286</v>
      </c>
      <c r="B88" s="202" t="s">
        <v>285</v>
      </c>
      <c r="C88" s="332"/>
      <c r="D88" s="332"/>
      <c r="E88" s="332"/>
    </row>
    <row r="89" spans="1:5" s="300" customFormat="1" ht="15.75" customHeight="1" thickBot="1">
      <c r="A89" s="333" t="s">
        <v>298</v>
      </c>
      <c r="B89" s="308" t="s">
        <v>405</v>
      </c>
      <c r="C89" s="213">
        <f>+C66+C70+C75+C78+C82+C88+C87</f>
        <v>21371336</v>
      </c>
      <c r="D89" s="213">
        <f>+D66+D70+D75+D78+D82+D88+D87</f>
        <v>15935296</v>
      </c>
      <c r="E89" s="213">
        <f>+E66+E70+E75+E78+E82+E88+E87</f>
        <v>15935296</v>
      </c>
    </row>
    <row r="90" spans="1:5" s="300" customFormat="1" ht="27.75" customHeight="1" thickBot="1">
      <c r="A90" s="334" t="s">
        <v>404</v>
      </c>
      <c r="B90" s="309" t="s">
        <v>406</v>
      </c>
      <c r="C90" s="213">
        <f>+C63+C89</f>
        <v>91062932</v>
      </c>
      <c r="D90" s="213">
        <f>+D63+D89</f>
        <v>130028600</v>
      </c>
      <c r="E90" s="213">
        <f>+E63+E89</f>
        <v>130036568</v>
      </c>
    </row>
    <row r="91" spans="1:5" s="300" customFormat="1" ht="42.75" customHeight="1">
      <c r="A91" s="3"/>
      <c r="B91" s="4"/>
      <c r="C91" s="214"/>
      <c r="D91" s="214"/>
      <c r="E91" s="214"/>
    </row>
    <row r="92" spans="1:5" ht="20.25" customHeight="1">
      <c r="A92" s="743"/>
      <c r="B92" s="743"/>
      <c r="C92" s="743"/>
      <c r="D92" s="298"/>
      <c r="E92" s="298"/>
    </row>
    <row r="93" spans="1:5" s="310" customFormat="1" ht="16.5" customHeight="1" thickBot="1">
      <c r="A93" s="744" t="s">
        <v>786</v>
      </c>
      <c r="B93" s="744"/>
      <c r="C93" s="744"/>
      <c r="D93" s="744"/>
      <c r="E93" s="88" t="s">
        <v>456</v>
      </c>
    </row>
    <row r="94" spans="1:5" ht="37.5" customHeight="1" thickBot="1">
      <c r="A94" s="21" t="s">
        <v>53</v>
      </c>
      <c r="B94" s="22" t="s">
        <v>36</v>
      </c>
      <c r="C94" s="30" t="str">
        <f>+C4</f>
        <v>2020. évi                     eredeti előirányzat</v>
      </c>
      <c r="D94" s="30" t="str">
        <f>+D4</f>
        <v>2020. évi                 módosított előirányzat</v>
      </c>
      <c r="E94" s="30" t="str">
        <f>+E4</f>
        <v>Teljesített</v>
      </c>
    </row>
    <row r="95" spans="1:5" s="299" customFormat="1" ht="12" customHeight="1" thickBot="1">
      <c r="A95" s="27" t="s">
        <v>419</v>
      </c>
      <c r="B95" s="28" t="s">
        <v>420</v>
      </c>
      <c r="C95" s="29" t="s">
        <v>421</v>
      </c>
      <c r="D95" s="29" t="s">
        <v>423</v>
      </c>
      <c r="E95" s="29" t="s">
        <v>422</v>
      </c>
    </row>
    <row r="96" spans="1:5" ht="12" customHeight="1" thickBot="1">
      <c r="A96" s="20" t="s">
        <v>7</v>
      </c>
      <c r="B96" s="26" t="s">
        <v>367</v>
      </c>
      <c r="C96" s="206">
        <f>C97+C98+C99+C100+C101+C114</f>
        <v>50741376</v>
      </c>
      <c r="D96" s="206">
        <f>D97+D98+D99+D100+D101+D114</f>
        <v>91003616</v>
      </c>
      <c r="E96" s="206">
        <f>E97+E98+E99+E100+E101+E114</f>
        <v>55387946</v>
      </c>
    </row>
    <row r="97" spans="1:5" ht="12" customHeight="1">
      <c r="A97" s="15" t="s">
        <v>65</v>
      </c>
      <c r="B97" s="8" t="s">
        <v>37</v>
      </c>
      <c r="C97" s="208">
        <v>22851240</v>
      </c>
      <c r="D97" s="208">
        <v>28214093</v>
      </c>
      <c r="E97" s="208">
        <v>27889062</v>
      </c>
    </row>
    <row r="98" spans="1:5" ht="12" customHeight="1">
      <c r="A98" s="12" t="s">
        <v>66</v>
      </c>
      <c r="B98" s="6" t="s">
        <v>127</v>
      </c>
      <c r="C98" s="209">
        <v>3795053</v>
      </c>
      <c r="D98" s="209">
        <v>4401367</v>
      </c>
      <c r="E98" s="209">
        <v>4176877</v>
      </c>
    </row>
    <row r="99" spans="1:5" ht="12" customHeight="1">
      <c r="A99" s="12" t="s">
        <v>67</v>
      </c>
      <c r="B99" s="6" t="s">
        <v>93</v>
      </c>
      <c r="C99" s="211">
        <v>19285083</v>
      </c>
      <c r="D99" s="211">
        <v>20019908</v>
      </c>
      <c r="E99" s="211">
        <v>17017587</v>
      </c>
    </row>
    <row r="100" spans="1:5" ht="12" customHeight="1">
      <c r="A100" s="12" t="s">
        <v>68</v>
      </c>
      <c r="B100" s="9" t="s">
        <v>128</v>
      </c>
      <c r="C100" s="211">
        <v>1180000</v>
      </c>
      <c r="D100" s="211">
        <v>260000</v>
      </c>
      <c r="E100" s="211">
        <v>254450</v>
      </c>
    </row>
    <row r="101" spans="1:5" ht="12" customHeight="1">
      <c r="A101" s="12" t="s">
        <v>76</v>
      </c>
      <c r="B101" s="17" t="s">
        <v>129</v>
      </c>
      <c r="C101" s="211">
        <v>3630000</v>
      </c>
      <c r="D101" s="211">
        <v>6277266</v>
      </c>
      <c r="E101" s="211">
        <f>SUM(E102:E113)</f>
        <v>6049970</v>
      </c>
    </row>
    <row r="102" spans="1:5" ht="12" customHeight="1">
      <c r="A102" s="12" t="s">
        <v>69</v>
      </c>
      <c r="B102" s="6" t="s">
        <v>767</v>
      </c>
      <c r="C102" s="211"/>
      <c r="D102" s="211">
        <v>2447266</v>
      </c>
      <c r="E102" s="211">
        <v>2447266</v>
      </c>
    </row>
    <row r="103" spans="1:5" ht="12" customHeight="1">
      <c r="A103" s="12" t="s">
        <v>70</v>
      </c>
      <c r="B103" s="91" t="s">
        <v>773</v>
      </c>
      <c r="C103" s="211"/>
      <c r="D103" s="211"/>
      <c r="E103" s="211"/>
    </row>
    <row r="104" spans="1:5" ht="12" customHeight="1">
      <c r="A104" s="12" t="s">
        <v>77</v>
      </c>
      <c r="B104" s="91" t="s">
        <v>772</v>
      </c>
      <c r="C104" s="211"/>
      <c r="D104" s="211">
        <v>0</v>
      </c>
      <c r="E104" s="211">
        <v>0</v>
      </c>
    </row>
    <row r="105" spans="1:5" ht="12" customHeight="1">
      <c r="A105" s="12" t="s">
        <v>78</v>
      </c>
      <c r="B105" s="89" t="s">
        <v>771</v>
      </c>
      <c r="C105" s="211"/>
      <c r="D105" s="211"/>
      <c r="E105" s="211"/>
    </row>
    <row r="106" spans="1:5" ht="12" customHeight="1">
      <c r="A106" s="12" t="s">
        <v>79</v>
      </c>
      <c r="B106" s="90" t="s">
        <v>766</v>
      </c>
      <c r="C106" s="211"/>
      <c r="D106" s="211"/>
      <c r="E106" s="211"/>
    </row>
    <row r="107" spans="1:5" ht="12" customHeight="1">
      <c r="A107" s="12" t="s">
        <v>80</v>
      </c>
      <c r="B107" s="90" t="s">
        <v>768</v>
      </c>
      <c r="C107" s="211"/>
      <c r="D107" s="211"/>
      <c r="E107" s="211"/>
    </row>
    <row r="108" spans="1:5" ht="12" customHeight="1">
      <c r="A108" s="12" t="s">
        <v>82</v>
      </c>
      <c r="B108" s="89" t="s">
        <v>769</v>
      </c>
      <c r="C108" s="211">
        <v>3530000</v>
      </c>
      <c r="D108" s="211">
        <v>3730000</v>
      </c>
      <c r="E108" s="211">
        <v>3602704</v>
      </c>
    </row>
    <row r="109" spans="1:5" ht="12" customHeight="1">
      <c r="A109" s="12" t="s">
        <v>130</v>
      </c>
      <c r="B109" s="89" t="s">
        <v>770</v>
      </c>
      <c r="C109" s="211"/>
      <c r="D109" s="211"/>
      <c r="E109" s="211"/>
    </row>
    <row r="110" spans="1:5" ht="12" customHeight="1">
      <c r="A110" s="12" t="s">
        <v>299</v>
      </c>
      <c r="B110" s="90" t="s">
        <v>774</v>
      </c>
      <c r="C110" s="211"/>
      <c r="D110" s="211">
        <v>0</v>
      </c>
      <c r="E110" s="211">
        <v>0</v>
      </c>
    </row>
    <row r="111" spans="1:5" ht="12" customHeight="1">
      <c r="A111" s="11" t="s">
        <v>300</v>
      </c>
      <c r="B111" s="91" t="s">
        <v>775</v>
      </c>
      <c r="C111" s="211"/>
      <c r="D111" s="211"/>
      <c r="E111" s="211"/>
    </row>
    <row r="112" spans="1:5" ht="12" customHeight="1">
      <c r="A112" s="12" t="s">
        <v>368</v>
      </c>
      <c r="B112" s="91" t="s">
        <v>776</v>
      </c>
      <c r="C112" s="211"/>
      <c r="D112" s="211"/>
      <c r="E112" s="211"/>
    </row>
    <row r="113" spans="1:5" ht="12" customHeight="1">
      <c r="A113" s="14" t="s">
        <v>369</v>
      </c>
      <c r="B113" s="91" t="s">
        <v>777</v>
      </c>
      <c r="C113" s="211">
        <v>100000</v>
      </c>
      <c r="D113" s="211">
        <v>100000</v>
      </c>
      <c r="E113" s="211">
        <v>0</v>
      </c>
    </row>
    <row r="114" spans="1:5" ht="12" customHeight="1">
      <c r="A114" s="12" t="s">
        <v>372</v>
      </c>
      <c r="B114" s="9" t="s">
        <v>38</v>
      </c>
      <c r="C114" s="209">
        <v>0</v>
      </c>
      <c r="D114" s="209">
        <v>31830982</v>
      </c>
      <c r="E114" s="209"/>
    </row>
    <row r="115" spans="1:5" ht="12" customHeight="1">
      <c r="A115" s="12" t="s">
        <v>373</v>
      </c>
      <c r="B115" s="6" t="s">
        <v>782</v>
      </c>
      <c r="C115" s="209">
        <v>0</v>
      </c>
      <c r="D115" s="209">
        <v>31760365</v>
      </c>
      <c r="E115" s="209"/>
    </row>
    <row r="116" spans="1:5" ht="12" customHeight="1" thickBot="1">
      <c r="A116" s="16" t="s">
        <v>374</v>
      </c>
      <c r="B116" s="350" t="s">
        <v>783</v>
      </c>
      <c r="C116" s="215"/>
      <c r="D116" s="215">
        <v>70617</v>
      </c>
      <c r="E116" s="215"/>
    </row>
    <row r="117" spans="1:5" ht="12" customHeight="1" thickBot="1">
      <c r="A117" s="347" t="s">
        <v>8</v>
      </c>
      <c r="B117" s="348" t="s">
        <v>310</v>
      </c>
      <c r="C117" s="349">
        <f>+C118+C120+C122</f>
        <v>20661955</v>
      </c>
      <c r="D117" s="349">
        <f>+D118+D120+D122</f>
        <v>26675664</v>
      </c>
      <c r="E117" s="349">
        <f>+E118+E120+E122</f>
        <v>25664368</v>
      </c>
    </row>
    <row r="118" spans="1:5" ht="12" customHeight="1">
      <c r="A118" s="13" t="s">
        <v>71</v>
      </c>
      <c r="B118" s="6" t="s">
        <v>170</v>
      </c>
      <c r="C118" s="210">
        <v>762000</v>
      </c>
      <c r="D118" s="210">
        <v>7707409</v>
      </c>
      <c r="E118" s="210">
        <v>6781679</v>
      </c>
    </row>
    <row r="119" spans="1:5" ht="12" customHeight="1">
      <c r="A119" s="13" t="s">
        <v>72</v>
      </c>
      <c r="B119" s="10" t="s">
        <v>314</v>
      </c>
      <c r="C119" s="210"/>
      <c r="D119" s="210"/>
      <c r="E119" s="210"/>
    </row>
    <row r="120" spans="1:5" ht="12" customHeight="1">
      <c r="A120" s="13" t="s">
        <v>73</v>
      </c>
      <c r="B120" s="10" t="s">
        <v>131</v>
      </c>
      <c r="C120" s="209">
        <v>19099955</v>
      </c>
      <c r="D120" s="209">
        <v>18090755</v>
      </c>
      <c r="E120" s="209">
        <v>18005189</v>
      </c>
    </row>
    <row r="121" spans="1:5" ht="12" customHeight="1">
      <c r="A121" s="13" t="s">
        <v>74</v>
      </c>
      <c r="B121" s="10" t="s">
        <v>315</v>
      </c>
      <c r="C121" s="200"/>
      <c r="D121" s="200"/>
      <c r="E121" s="200"/>
    </row>
    <row r="122" spans="1:5" ht="12" customHeight="1">
      <c r="A122" s="13" t="s">
        <v>75</v>
      </c>
      <c r="B122" s="204" t="s">
        <v>172</v>
      </c>
      <c r="C122" s="200">
        <v>800000</v>
      </c>
      <c r="D122" s="200">
        <v>877500</v>
      </c>
      <c r="E122" s="200">
        <v>877500</v>
      </c>
    </row>
    <row r="123" spans="1:5" ht="12" customHeight="1">
      <c r="A123" s="13" t="s">
        <v>81</v>
      </c>
      <c r="B123" s="203" t="s">
        <v>778</v>
      </c>
      <c r="C123" s="200"/>
      <c r="D123" s="200"/>
      <c r="E123" s="200"/>
    </row>
    <row r="124" spans="1:5" ht="12" customHeight="1">
      <c r="A124" s="13" t="s">
        <v>83</v>
      </c>
      <c r="B124" s="297" t="s">
        <v>766</v>
      </c>
      <c r="C124" s="200"/>
      <c r="D124" s="200"/>
      <c r="E124" s="200"/>
    </row>
    <row r="125" spans="1:5" ht="12.75" customHeight="1">
      <c r="A125" s="13" t="s">
        <v>132</v>
      </c>
      <c r="B125" s="90" t="s">
        <v>768</v>
      </c>
      <c r="C125" s="200"/>
      <c r="D125" s="200"/>
      <c r="E125" s="200"/>
    </row>
    <row r="126" spans="1:5" ht="12" customHeight="1">
      <c r="A126" s="13" t="s">
        <v>133</v>
      </c>
      <c r="B126" s="90" t="s">
        <v>779</v>
      </c>
      <c r="C126" s="200">
        <v>800000</v>
      </c>
      <c r="D126" s="200">
        <v>857500</v>
      </c>
      <c r="E126" s="200">
        <v>857500</v>
      </c>
    </row>
    <row r="127" spans="1:5" ht="12" customHeight="1">
      <c r="A127" s="13" t="s">
        <v>134</v>
      </c>
      <c r="B127" s="90" t="s">
        <v>780</v>
      </c>
      <c r="C127" s="200"/>
      <c r="D127" s="200"/>
      <c r="E127" s="200"/>
    </row>
    <row r="128" spans="1:5" ht="12" customHeight="1">
      <c r="A128" s="13" t="s">
        <v>311</v>
      </c>
      <c r="B128" s="90" t="s">
        <v>774</v>
      </c>
      <c r="C128" s="200"/>
      <c r="D128" s="200"/>
      <c r="E128" s="200"/>
    </row>
    <row r="129" spans="1:5" ht="12" customHeight="1">
      <c r="A129" s="13" t="s">
        <v>312</v>
      </c>
      <c r="B129" s="90" t="s">
        <v>784</v>
      </c>
      <c r="C129" s="200"/>
      <c r="D129" s="200"/>
      <c r="E129" s="200"/>
    </row>
    <row r="130" spans="1:5" ht="16.5" thickBot="1">
      <c r="A130" s="11" t="s">
        <v>313</v>
      </c>
      <c r="B130" s="90" t="s">
        <v>781</v>
      </c>
      <c r="C130" s="201"/>
      <c r="D130" s="201">
        <v>20000</v>
      </c>
      <c r="E130" s="201">
        <v>20000</v>
      </c>
    </row>
    <row r="131" spans="1:5" ht="12" customHeight="1" thickBot="1">
      <c r="A131" s="18" t="s">
        <v>9</v>
      </c>
      <c r="B131" s="77" t="s">
        <v>375</v>
      </c>
      <c r="C131" s="207">
        <f>+C96+C117</f>
        <v>71403331</v>
      </c>
      <c r="D131" s="207">
        <f>+D96+D117</f>
        <v>117679280</v>
      </c>
      <c r="E131" s="207">
        <f>+E96+E117</f>
        <v>81052314</v>
      </c>
    </row>
    <row r="132" spans="1:5" ht="19.5" customHeight="1" thickBot="1">
      <c r="A132" s="18" t="s">
        <v>10</v>
      </c>
      <c r="B132" s="77" t="s">
        <v>376</v>
      </c>
      <c r="C132" s="207">
        <f>+C133+C134+C135</f>
        <v>17519955</v>
      </c>
      <c r="D132" s="207">
        <f>+D133+D134+D135</f>
        <v>8657787</v>
      </c>
      <c r="E132" s="207">
        <f>+E133+E134+E135</f>
        <v>8657787</v>
      </c>
    </row>
    <row r="133" spans="1:5" ht="12" customHeight="1">
      <c r="A133" s="13" t="s">
        <v>211</v>
      </c>
      <c r="B133" s="10" t="s">
        <v>383</v>
      </c>
      <c r="C133" s="200"/>
      <c r="D133" s="200"/>
      <c r="E133" s="200"/>
    </row>
    <row r="134" spans="1:5" ht="12" customHeight="1">
      <c r="A134" s="13" t="s">
        <v>214</v>
      </c>
      <c r="B134" s="10" t="s">
        <v>384</v>
      </c>
      <c r="C134" s="200"/>
      <c r="D134" s="200"/>
      <c r="E134" s="200"/>
    </row>
    <row r="135" spans="1:5" ht="12" customHeight="1" thickBot="1">
      <c r="A135" s="11" t="s">
        <v>215</v>
      </c>
      <c r="B135" s="10" t="s">
        <v>385</v>
      </c>
      <c r="C135" s="200">
        <v>17519955</v>
      </c>
      <c r="D135" s="200">
        <v>8657787</v>
      </c>
      <c r="E135" s="200">
        <v>8657787</v>
      </c>
    </row>
    <row r="136" spans="1:5" ht="12" customHeight="1" thickBot="1">
      <c r="A136" s="18" t="s">
        <v>11</v>
      </c>
      <c r="B136" s="77" t="s">
        <v>377</v>
      </c>
      <c r="C136" s="207">
        <f>SUM(C137:C142)</f>
        <v>0</v>
      </c>
      <c r="D136" s="207">
        <f>SUM(D137:D142)</f>
        <v>0</v>
      </c>
      <c r="E136" s="207">
        <f>SUM(E137:E142)</f>
        <v>0</v>
      </c>
    </row>
    <row r="137" spans="1:5" ht="12" customHeight="1">
      <c r="A137" s="13" t="s">
        <v>58</v>
      </c>
      <c r="B137" s="7" t="s">
        <v>386</v>
      </c>
      <c r="C137" s="200"/>
      <c r="D137" s="200"/>
      <c r="E137" s="200"/>
    </row>
    <row r="138" spans="1:5" ht="12" customHeight="1">
      <c r="A138" s="13" t="s">
        <v>59</v>
      </c>
      <c r="B138" s="7" t="s">
        <v>378</v>
      </c>
      <c r="C138" s="200"/>
      <c r="D138" s="200"/>
      <c r="E138" s="200"/>
    </row>
    <row r="139" spans="1:5" ht="12" customHeight="1">
      <c r="A139" s="13" t="s">
        <v>60</v>
      </c>
      <c r="B139" s="7" t="s">
        <v>379</v>
      </c>
      <c r="C139" s="200"/>
      <c r="D139" s="200"/>
      <c r="E139" s="200"/>
    </row>
    <row r="140" spans="1:5" ht="12" customHeight="1">
      <c r="A140" s="13" t="s">
        <v>119</v>
      </c>
      <c r="B140" s="7" t="s">
        <v>380</v>
      </c>
      <c r="C140" s="200"/>
      <c r="D140" s="200"/>
      <c r="E140" s="200"/>
    </row>
    <row r="141" spans="1:5" ht="12" customHeight="1">
      <c r="A141" s="13" t="s">
        <v>120</v>
      </c>
      <c r="B141" s="7" t="s">
        <v>381</v>
      </c>
      <c r="C141" s="200"/>
      <c r="D141" s="200"/>
      <c r="E141" s="200"/>
    </row>
    <row r="142" spans="1:5" ht="12" customHeight="1" thickBot="1">
      <c r="A142" s="11" t="s">
        <v>121</v>
      </c>
      <c r="B142" s="7" t="s">
        <v>382</v>
      </c>
      <c r="C142" s="200"/>
      <c r="D142" s="200"/>
      <c r="E142" s="200"/>
    </row>
    <row r="143" spans="1:5" ht="12" customHeight="1" thickBot="1">
      <c r="A143" s="18" t="s">
        <v>12</v>
      </c>
      <c r="B143" s="77" t="s">
        <v>390</v>
      </c>
      <c r="C143" s="213">
        <f>+C144+C145+C146+C147</f>
        <v>2139646</v>
      </c>
      <c r="D143" s="213">
        <f>+D144+D145+D146+D147</f>
        <v>3691533</v>
      </c>
      <c r="E143" s="213">
        <f>+E144+E145+E146+E147</f>
        <v>1816342</v>
      </c>
    </row>
    <row r="144" spans="1:5" ht="12" customHeight="1">
      <c r="A144" s="13" t="s">
        <v>61</v>
      </c>
      <c r="B144" s="7" t="s">
        <v>321</v>
      </c>
      <c r="C144" s="200"/>
      <c r="D144" s="200"/>
      <c r="E144" s="200"/>
    </row>
    <row r="145" spans="1:5" ht="12" customHeight="1">
      <c r="A145" s="13" t="s">
        <v>62</v>
      </c>
      <c r="B145" s="7" t="s">
        <v>322</v>
      </c>
      <c r="C145" s="200">
        <v>1816342</v>
      </c>
      <c r="D145" s="200">
        <v>3691533</v>
      </c>
      <c r="E145" s="200">
        <v>1816342</v>
      </c>
    </row>
    <row r="146" spans="1:5" ht="12" customHeight="1">
      <c r="A146" s="13" t="s">
        <v>235</v>
      </c>
      <c r="B146" s="7" t="s">
        <v>391</v>
      </c>
      <c r="C146" s="200"/>
      <c r="D146" s="200"/>
      <c r="E146" s="200"/>
    </row>
    <row r="147" spans="1:5" ht="12" customHeight="1" thickBot="1">
      <c r="A147" s="11" t="s">
        <v>236</v>
      </c>
      <c r="B147" s="5" t="s">
        <v>341</v>
      </c>
      <c r="C147" s="200">
        <v>323304</v>
      </c>
      <c r="D147" s="200">
        <v>0</v>
      </c>
      <c r="E147" s="200">
        <v>0</v>
      </c>
    </row>
    <row r="148" spans="1:5" ht="12" customHeight="1" thickBot="1">
      <c r="A148" s="18" t="s">
        <v>13</v>
      </c>
      <c r="B148" s="77" t="s">
        <v>392</v>
      </c>
      <c r="C148" s="216">
        <f>SUM(C149:C153)</f>
        <v>0</v>
      </c>
      <c r="D148" s="216">
        <f>SUM(D149:D153)</f>
        <v>0</v>
      </c>
      <c r="E148" s="216">
        <f>SUM(E149:E153)</f>
        <v>0</v>
      </c>
    </row>
    <row r="149" spans="1:5" ht="12" customHeight="1">
      <c r="A149" s="13" t="s">
        <v>63</v>
      </c>
      <c r="B149" s="7" t="s">
        <v>387</v>
      </c>
      <c r="C149" s="200"/>
      <c r="D149" s="200"/>
      <c r="E149" s="200"/>
    </row>
    <row r="150" spans="1:5" ht="12" customHeight="1">
      <c r="A150" s="13" t="s">
        <v>64</v>
      </c>
      <c r="B150" s="7" t="s">
        <v>394</v>
      </c>
      <c r="C150" s="200"/>
      <c r="D150" s="200"/>
      <c r="E150" s="200"/>
    </row>
    <row r="151" spans="1:5" ht="12" customHeight="1">
      <c r="A151" s="13" t="s">
        <v>247</v>
      </c>
      <c r="B151" s="7" t="s">
        <v>389</v>
      </c>
      <c r="C151" s="200"/>
      <c r="D151" s="200"/>
      <c r="E151" s="200"/>
    </row>
    <row r="152" spans="1:5" ht="21" customHeight="1">
      <c r="A152" s="13" t="s">
        <v>248</v>
      </c>
      <c r="B152" s="7" t="s">
        <v>395</v>
      </c>
      <c r="C152" s="200"/>
      <c r="D152" s="200"/>
      <c r="E152" s="200"/>
    </row>
    <row r="153" spans="1:5" ht="12" customHeight="1" thickBot="1">
      <c r="A153" s="13" t="s">
        <v>393</v>
      </c>
      <c r="B153" s="7" t="s">
        <v>396</v>
      </c>
      <c r="C153" s="200"/>
      <c r="D153" s="200"/>
      <c r="E153" s="200"/>
    </row>
    <row r="154" spans="1:5" ht="12" customHeight="1" thickBot="1">
      <c r="A154" s="18" t="s">
        <v>14</v>
      </c>
      <c r="B154" s="77" t="s">
        <v>397</v>
      </c>
      <c r="C154" s="351"/>
      <c r="D154" s="351"/>
      <c r="E154" s="351"/>
    </row>
    <row r="155" spans="1:5" ht="12" customHeight="1" thickBot="1">
      <c r="A155" s="18" t="s">
        <v>15</v>
      </c>
      <c r="B155" s="77" t="s">
        <v>398</v>
      </c>
      <c r="C155" s="351"/>
      <c r="D155" s="351"/>
      <c r="E155" s="351"/>
    </row>
    <row r="156" spans="1:9" ht="15" customHeight="1" thickBot="1">
      <c r="A156" s="18" t="s">
        <v>16</v>
      </c>
      <c r="B156" s="77" t="s">
        <v>400</v>
      </c>
      <c r="C156" s="311">
        <f>+C132+C136+C143+C148+C154+C155</f>
        <v>19659601</v>
      </c>
      <c r="D156" s="311">
        <f>+D132+D136+D143+D148+D154+D155</f>
        <v>12349320</v>
      </c>
      <c r="E156" s="311">
        <f>+E132+E136+E143+E148+E154+E155</f>
        <v>10474129</v>
      </c>
      <c r="F156" s="312"/>
      <c r="G156" s="313"/>
      <c r="H156" s="313"/>
      <c r="I156" s="313"/>
    </row>
    <row r="157" spans="1:5" s="300" customFormat="1" ht="12.75" customHeight="1" thickBot="1">
      <c r="A157" s="205" t="s">
        <v>17</v>
      </c>
      <c r="B157" s="275" t="s">
        <v>399</v>
      </c>
      <c r="C157" s="311">
        <f>+C131+C156</f>
        <v>91062932</v>
      </c>
      <c r="D157" s="311">
        <f>+D131+D156</f>
        <v>130028600</v>
      </c>
      <c r="E157" s="311">
        <f>+E131+E156</f>
        <v>91526443</v>
      </c>
    </row>
    <row r="158" ht="7.5" customHeight="1"/>
    <row r="159" spans="1:5" ht="15.75">
      <c r="A159" s="707" t="s">
        <v>323</v>
      </c>
      <c r="B159" s="707"/>
      <c r="C159" s="707"/>
      <c r="D159" s="298"/>
      <c r="E159" s="298"/>
    </row>
    <row r="160" spans="1:5" ht="15" customHeight="1" thickBot="1">
      <c r="A160" s="742" t="s">
        <v>107</v>
      </c>
      <c r="B160" s="742"/>
      <c r="C160" s="217"/>
      <c r="D160" s="217"/>
      <c r="E160" s="217" t="s">
        <v>457</v>
      </c>
    </row>
    <row r="161" spans="1:5" ht="25.5" customHeight="1" thickBot="1">
      <c r="A161" s="18">
        <v>1</v>
      </c>
      <c r="B161" s="25" t="s">
        <v>401</v>
      </c>
      <c r="C161" s="207">
        <f>+C63-C131</f>
        <v>-1711735</v>
      </c>
      <c r="D161" s="207">
        <f>+D63-D131</f>
        <v>-3585976</v>
      </c>
      <c r="E161" s="207">
        <f>+E63-E131</f>
        <v>33048958</v>
      </c>
    </row>
    <row r="162" spans="1:5" ht="26.25" customHeight="1" thickBot="1">
      <c r="A162" s="18" t="s">
        <v>8</v>
      </c>
      <c r="B162" s="25" t="s">
        <v>785</v>
      </c>
      <c r="C162" s="207">
        <f>+C89-C156</f>
        <v>1711735</v>
      </c>
      <c r="D162" s="207">
        <f>+D89-D156</f>
        <v>3585976</v>
      </c>
      <c r="E162" s="207">
        <f>+E89-E156</f>
        <v>5461167</v>
      </c>
    </row>
  </sheetData>
  <sheetProtection/>
  <mergeCells count="6">
    <mergeCell ref="A160:B160"/>
    <mergeCell ref="A92:C92"/>
    <mergeCell ref="A1:C1"/>
    <mergeCell ref="A3:B3"/>
    <mergeCell ref="B2:D2"/>
    <mergeCell ref="A93:D93"/>
  </mergeCells>
  <printOptions horizontalCentered="1"/>
  <pageMargins left="0.7874015748031497" right="0.7874015748031497" top="0.8661417322834646" bottom="0.2755905511811024" header="0.7874015748031497" footer="0.5905511811023623"/>
  <pageSetup fitToHeight="2" horizontalDpi="600" verticalDpi="600" orientation="portrait" paperSize="9" scale="77" r:id="rId1"/>
  <headerFooter alignWithMargins="0">
    <oddHeader>&amp;C&amp;"Times New Roman CE,Félkövér"&amp;6
&amp;12
KISTORMÁS Községi Önkormányzat
2020. ÉVI KÖLTSÉGVETÉSÉNEK ÖSSZEVONT MÉRLEGE&amp;10
&amp;R&amp;"Times New Roman CE,Félkövér dőlt"&amp;11 1.1. melléklet a 4/2021. (V.31.) önkormányzati rendelethez</oddHeader>
  </headerFooter>
  <rowBreaks count="2" manualBreakCount="2">
    <brk id="64" max="4" man="1"/>
    <brk id="90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H19"/>
  <sheetViews>
    <sheetView view="pageLayout" workbookViewId="0" topLeftCell="A1">
      <selection activeCell="H17" sqref="H17"/>
    </sheetView>
  </sheetViews>
  <sheetFormatPr defaultColWidth="9.375" defaultRowHeight="19.5" customHeight="1"/>
  <cols>
    <col min="2" max="2" width="53.375" style="0" customWidth="1"/>
    <col min="3" max="4" width="23.00390625" style="0" customWidth="1"/>
    <col min="5" max="5" width="20.875" style="0" customWidth="1"/>
  </cols>
  <sheetData>
    <row r="2" ht="19.5" customHeight="1">
      <c r="E2" s="490" t="s">
        <v>525</v>
      </c>
    </row>
    <row r="4" spans="2:4" ht="19.5" customHeight="1">
      <c r="B4" s="810" t="s">
        <v>526</v>
      </c>
      <c r="C4" s="810"/>
      <c r="D4" s="810"/>
    </row>
    <row r="6" spans="2:5" ht="19.5" customHeight="1" thickBot="1">
      <c r="B6" s="491"/>
      <c r="D6" s="492"/>
      <c r="E6" s="493" t="s">
        <v>456</v>
      </c>
    </row>
    <row r="7" spans="2:5" ht="19.5" customHeight="1" thickBot="1">
      <c r="B7" s="494" t="s">
        <v>527</v>
      </c>
      <c r="C7" s="495" t="s">
        <v>528</v>
      </c>
      <c r="D7" s="496" t="s">
        <v>529</v>
      </c>
      <c r="E7" s="497" t="s">
        <v>530</v>
      </c>
    </row>
    <row r="8" spans="2:5" ht="19.5" customHeight="1">
      <c r="B8" s="498" t="s">
        <v>531</v>
      </c>
      <c r="C8" s="499">
        <f>SUM(C9:C12)</f>
        <v>3530000</v>
      </c>
      <c r="D8" s="499">
        <f>SUM(D9:D12)</f>
        <v>3730000</v>
      </c>
      <c r="E8" s="500">
        <f>SUM(E9:E12)</f>
        <v>3602704</v>
      </c>
    </row>
    <row r="9" spans="2:8" ht="19.5" customHeight="1">
      <c r="B9" s="501" t="s">
        <v>532</v>
      </c>
      <c r="C9" s="505">
        <v>500000</v>
      </c>
      <c r="D9" s="503">
        <v>500000</v>
      </c>
      <c r="E9" s="667">
        <v>502390</v>
      </c>
      <c r="H9" s="506"/>
    </row>
    <row r="10" spans="2:5" ht="19.5" customHeight="1">
      <c r="B10" s="501" t="s">
        <v>533</v>
      </c>
      <c r="C10" s="505">
        <v>30000</v>
      </c>
      <c r="D10" s="503">
        <v>30000</v>
      </c>
      <c r="E10" s="507">
        <v>0</v>
      </c>
    </row>
    <row r="11" spans="2:5" ht="19.5" customHeight="1">
      <c r="B11" s="501" t="s">
        <v>534</v>
      </c>
      <c r="C11" s="502">
        <v>500000</v>
      </c>
      <c r="D11" s="503">
        <v>0</v>
      </c>
      <c r="E11" s="507">
        <v>0</v>
      </c>
    </row>
    <row r="12" spans="2:5" ht="19.5" customHeight="1">
      <c r="B12" s="501" t="s">
        <v>535</v>
      </c>
      <c r="C12" s="505">
        <v>2500000</v>
      </c>
      <c r="D12" s="503">
        <v>3200000</v>
      </c>
      <c r="E12" s="507">
        <v>3100314</v>
      </c>
    </row>
    <row r="13" spans="2:6" ht="19.5" customHeight="1">
      <c r="B13" s="508" t="s">
        <v>536</v>
      </c>
      <c r="C13" s="505">
        <f>SUM(C14:C15)</f>
        <v>100000</v>
      </c>
      <c r="D13" s="505">
        <f>SUM(D14:D15)</f>
        <v>100000</v>
      </c>
      <c r="E13" s="502">
        <f>SUM(E14:E15)</f>
        <v>0</v>
      </c>
      <c r="F13" s="713"/>
    </row>
    <row r="14" spans="2:5" ht="19.5" customHeight="1">
      <c r="B14" s="509" t="s">
        <v>537</v>
      </c>
      <c r="C14" s="505">
        <v>100000</v>
      </c>
      <c r="D14" s="503">
        <v>100000</v>
      </c>
      <c r="E14" s="666">
        <v>0</v>
      </c>
    </row>
    <row r="15" spans="2:5" ht="19.5" customHeight="1">
      <c r="B15" s="510" t="s">
        <v>538</v>
      </c>
      <c r="C15" s="505"/>
      <c r="D15" s="503"/>
      <c r="E15" s="504"/>
    </row>
    <row r="16" spans="2:5" ht="19.5" customHeight="1">
      <c r="B16" s="501"/>
      <c r="C16" s="502"/>
      <c r="D16" s="503"/>
      <c r="E16" s="504"/>
    </row>
    <row r="17" spans="2:5" ht="19.5" customHeight="1">
      <c r="B17" s="501"/>
      <c r="C17" s="502"/>
      <c r="D17" s="503"/>
      <c r="E17" s="504"/>
    </row>
    <row r="18" spans="2:5" ht="19.5" customHeight="1" thickBot="1">
      <c r="B18" s="509"/>
      <c r="C18" s="505"/>
      <c r="D18" s="511"/>
      <c r="E18" s="512"/>
    </row>
    <row r="19" spans="2:5" ht="19.5" customHeight="1" thickBot="1">
      <c r="B19" s="513" t="s">
        <v>48</v>
      </c>
      <c r="C19" s="514">
        <f>SUM(C8+C13)</f>
        <v>3630000</v>
      </c>
      <c r="D19" s="514">
        <f>SUM(D8+D13)</f>
        <v>3830000</v>
      </c>
      <c r="E19" s="479">
        <f>SUM(E8+E13)</f>
        <v>3602704</v>
      </c>
    </row>
  </sheetData>
  <sheetProtection/>
  <mergeCells count="1">
    <mergeCell ref="B4:D4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O17" sqref="O17"/>
    </sheetView>
  </sheetViews>
  <sheetFormatPr defaultColWidth="9.00390625" defaultRowHeight="12.75"/>
  <cols>
    <col min="1" max="1" width="6.875" style="32" customWidth="1"/>
    <col min="2" max="2" width="50.375" style="31" customWidth="1"/>
    <col min="3" max="5" width="12.875" style="31" customWidth="1"/>
    <col min="6" max="6" width="13.875" style="31" customWidth="1"/>
    <col min="7" max="7" width="15.50390625" style="31" customWidth="1"/>
    <col min="8" max="8" width="16.875" style="31" customWidth="1"/>
    <col min="9" max="9" width="5.625" style="31" customWidth="1"/>
    <col min="10" max="16384" width="9.375" style="31" customWidth="1"/>
  </cols>
  <sheetData>
    <row r="1" spans="1:9" s="516" customFormat="1" ht="15.75" thickBot="1">
      <c r="A1" s="515"/>
      <c r="B1" s="823" t="s">
        <v>730</v>
      </c>
      <c r="C1" s="823"/>
      <c r="D1" s="823"/>
      <c r="E1" s="823"/>
      <c r="F1" s="823"/>
      <c r="G1" s="823"/>
      <c r="H1" s="517" t="s">
        <v>456</v>
      </c>
      <c r="I1" s="811" t="s">
        <v>731</v>
      </c>
    </row>
    <row r="2" spans="1:9" s="518" customFormat="1" ht="26.25" customHeight="1">
      <c r="A2" s="813" t="s">
        <v>53</v>
      </c>
      <c r="B2" s="815" t="s">
        <v>539</v>
      </c>
      <c r="C2" s="813" t="s">
        <v>540</v>
      </c>
      <c r="D2" s="813" t="s">
        <v>541</v>
      </c>
      <c r="E2" s="817" t="str">
        <f>+CONCATENATE("Hitel, kölcsön állomány ",LEFT('[1]ÖSSZEFÜGGÉSEK'!A4,4),". dec. 31-én")</f>
        <v>Hitel, kölcsön állomány 2014. dec. 31-én</v>
      </c>
      <c r="F2" s="819" t="s">
        <v>542</v>
      </c>
      <c r="G2" s="820"/>
      <c r="H2" s="821" t="s">
        <v>810</v>
      </c>
      <c r="I2" s="812"/>
    </row>
    <row r="3" spans="1:9" s="521" customFormat="1" ht="40.5" customHeight="1" thickBot="1">
      <c r="A3" s="814"/>
      <c r="B3" s="816"/>
      <c r="C3" s="816"/>
      <c r="D3" s="814"/>
      <c r="E3" s="818"/>
      <c r="F3" s="519" t="s">
        <v>496</v>
      </c>
      <c r="G3" s="520" t="s">
        <v>497</v>
      </c>
      <c r="H3" s="822"/>
      <c r="I3" s="812"/>
    </row>
    <row r="4" spans="1:9" s="526" customFormat="1" ht="12.75" customHeight="1" thickBot="1">
      <c r="A4" s="522" t="s">
        <v>419</v>
      </c>
      <c r="B4" s="523" t="s">
        <v>420</v>
      </c>
      <c r="C4" s="523" t="s">
        <v>421</v>
      </c>
      <c r="D4" s="524" t="s">
        <v>423</v>
      </c>
      <c r="E4" s="522" t="s">
        <v>422</v>
      </c>
      <c r="F4" s="524" t="s">
        <v>424</v>
      </c>
      <c r="G4" s="524" t="s">
        <v>425</v>
      </c>
      <c r="H4" s="525" t="s">
        <v>494</v>
      </c>
      <c r="I4" s="812"/>
    </row>
    <row r="5" spans="1:9" ht="22.5" customHeight="1" thickBot="1">
      <c r="A5" s="527" t="s">
        <v>7</v>
      </c>
      <c r="B5" s="528" t="s">
        <v>543</v>
      </c>
      <c r="C5" s="529"/>
      <c r="D5" s="530"/>
      <c r="E5" s="531">
        <f>SUM(E6:E11)</f>
        <v>0</v>
      </c>
      <c r="F5" s="532">
        <f>SUM(F6:F11)</f>
        <v>10000</v>
      </c>
      <c r="G5" s="727">
        <f>SUM(G6:G11)</f>
        <v>0</v>
      </c>
      <c r="H5" s="727">
        <f>SUM(H6:H11)</f>
        <v>0</v>
      </c>
      <c r="I5" s="812"/>
    </row>
    <row r="6" spans="1:9" ht="22.5" customHeight="1">
      <c r="A6" s="534" t="s">
        <v>8</v>
      </c>
      <c r="B6" s="436" t="s">
        <v>811</v>
      </c>
      <c r="C6" s="535"/>
      <c r="D6" s="536"/>
      <c r="E6" s="439">
        <v>0</v>
      </c>
      <c r="F6" s="23">
        <v>10000</v>
      </c>
      <c r="G6" s="669">
        <v>0</v>
      </c>
      <c r="H6" s="726">
        <v>0</v>
      </c>
      <c r="I6" s="812"/>
    </row>
    <row r="7" spans="1:9" ht="22.5" customHeight="1">
      <c r="A7" s="534" t="s">
        <v>9</v>
      </c>
      <c r="B7" s="436" t="s">
        <v>507</v>
      </c>
      <c r="C7" s="535"/>
      <c r="D7" s="536"/>
      <c r="E7" s="439"/>
      <c r="F7" s="23"/>
      <c r="G7" s="23">
        <v>0</v>
      </c>
      <c r="H7" s="440"/>
      <c r="I7" s="812"/>
    </row>
    <row r="8" spans="1:9" ht="22.5" customHeight="1">
      <c r="A8" s="534" t="s">
        <v>10</v>
      </c>
      <c r="B8" s="436" t="s">
        <v>507</v>
      </c>
      <c r="C8" s="535"/>
      <c r="D8" s="536"/>
      <c r="E8" s="439"/>
      <c r="F8" s="23"/>
      <c r="G8" s="23"/>
      <c r="H8" s="440"/>
      <c r="I8" s="812"/>
    </row>
    <row r="9" spans="1:9" ht="22.5" customHeight="1">
      <c r="A9" s="534" t="s">
        <v>11</v>
      </c>
      <c r="B9" s="436" t="s">
        <v>507</v>
      </c>
      <c r="C9" s="535"/>
      <c r="D9" s="536"/>
      <c r="E9" s="439"/>
      <c r="F9" s="23"/>
      <c r="G9" s="23">
        <v>0</v>
      </c>
      <c r="H9" s="440"/>
      <c r="I9" s="812"/>
    </row>
    <row r="10" spans="1:9" ht="22.5" customHeight="1">
      <c r="A10" s="534" t="s">
        <v>12</v>
      </c>
      <c r="B10" s="436" t="s">
        <v>507</v>
      </c>
      <c r="C10" s="535"/>
      <c r="D10" s="536"/>
      <c r="E10" s="439"/>
      <c r="F10" s="23"/>
      <c r="G10" s="23"/>
      <c r="H10" s="440"/>
      <c r="I10" s="812"/>
    </row>
    <row r="11" spans="1:9" ht="22.5" customHeight="1" thickBot="1">
      <c r="A11" s="534" t="s">
        <v>13</v>
      </c>
      <c r="B11" s="436" t="s">
        <v>507</v>
      </c>
      <c r="C11" s="535"/>
      <c r="D11" s="536"/>
      <c r="E11" s="439"/>
      <c r="F11" s="23"/>
      <c r="G11" s="23"/>
      <c r="H11" s="440"/>
      <c r="I11" s="812"/>
    </row>
    <row r="12" spans="1:9" ht="22.5" customHeight="1" thickBot="1">
      <c r="A12" s="527" t="s">
        <v>14</v>
      </c>
      <c r="B12" s="528" t="s">
        <v>544</v>
      </c>
      <c r="C12" s="537"/>
      <c r="D12" s="538"/>
      <c r="E12" s="531">
        <f>SUM(E13:E18)</f>
        <v>0</v>
      </c>
      <c r="F12" s="532">
        <f>SUM(F13:F18)</f>
        <v>0</v>
      </c>
      <c r="G12" s="532">
        <f>SUM(G13:G18)</f>
        <v>0</v>
      </c>
      <c r="H12" s="533">
        <f>SUM(H13:H18)</f>
        <v>0</v>
      </c>
      <c r="I12" s="812"/>
    </row>
    <row r="13" spans="1:9" ht="22.5" customHeight="1">
      <c r="A13" s="534" t="s">
        <v>15</v>
      </c>
      <c r="B13" s="436" t="s">
        <v>507</v>
      </c>
      <c r="C13" s="535"/>
      <c r="D13" s="536"/>
      <c r="E13" s="439"/>
      <c r="F13" s="23"/>
      <c r="G13" s="23"/>
      <c r="H13" s="440"/>
      <c r="I13" s="812"/>
    </row>
    <row r="14" spans="1:9" ht="22.5" customHeight="1">
      <c r="A14" s="534" t="s">
        <v>16</v>
      </c>
      <c r="B14" s="436" t="s">
        <v>507</v>
      </c>
      <c r="C14" s="535"/>
      <c r="D14" s="536"/>
      <c r="E14" s="439"/>
      <c r="F14" s="23"/>
      <c r="G14" s="23"/>
      <c r="H14" s="440"/>
      <c r="I14" s="812"/>
    </row>
    <row r="15" spans="1:9" ht="22.5" customHeight="1">
      <c r="A15" s="534" t="s">
        <v>17</v>
      </c>
      <c r="B15" s="436" t="s">
        <v>507</v>
      </c>
      <c r="C15" s="535"/>
      <c r="D15" s="536"/>
      <c r="E15" s="439"/>
      <c r="F15" s="23"/>
      <c r="G15" s="23"/>
      <c r="H15" s="440"/>
      <c r="I15" s="812"/>
    </row>
    <row r="16" spans="1:9" ht="22.5" customHeight="1">
      <c r="A16" s="534" t="s">
        <v>18</v>
      </c>
      <c r="B16" s="436" t="s">
        <v>507</v>
      </c>
      <c r="C16" s="535"/>
      <c r="D16" s="536"/>
      <c r="E16" s="439"/>
      <c r="F16" s="23"/>
      <c r="G16" s="23"/>
      <c r="H16" s="440"/>
      <c r="I16" s="812"/>
    </row>
    <row r="17" spans="1:9" ht="22.5" customHeight="1">
      <c r="A17" s="534" t="s">
        <v>19</v>
      </c>
      <c r="B17" s="436" t="s">
        <v>507</v>
      </c>
      <c r="C17" s="535"/>
      <c r="D17" s="536"/>
      <c r="E17" s="439"/>
      <c r="F17" s="23"/>
      <c r="G17" s="23"/>
      <c r="H17" s="440"/>
      <c r="I17" s="812"/>
    </row>
    <row r="18" spans="1:9" ht="22.5" customHeight="1" thickBot="1">
      <c r="A18" s="534" t="s">
        <v>20</v>
      </c>
      <c r="B18" s="436" t="s">
        <v>507</v>
      </c>
      <c r="C18" s="535"/>
      <c r="D18" s="536"/>
      <c r="E18" s="439"/>
      <c r="F18" s="23"/>
      <c r="G18" s="23"/>
      <c r="H18" s="440"/>
      <c r="I18" s="812"/>
    </row>
    <row r="19" spans="1:9" ht="22.5" customHeight="1" thickBot="1">
      <c r="A19" s="527" t="s">
        <v>21</v>
      </c>
      <c r="B19" s="528" t="s">
        <v>545</v>
      </c>
      <c r="C19" s="529"/>
      <c r="D19" s="530"/>
      <c r="E19" s="531">
        <f>E5+E12</f>
        <v>0</v>
      </c>
      <c r="F19" s="532">
        <f>F5+F12</f>
        <v>10000</v>
      </c>
      <c r="G19" s="532">
        <f>G5+G12</f>
        <v>0</v>
      </c>
      <c r="H19" s="533">
        <f>H5+H12</f>
        <v>0</v>
      </c>
      <c r="I19" s="812"/>
    </row>
    <row r="20" ht="19.5" customHeight="1"/>
  </sheetData>
  <sheetProtection/>
  <mergeCells count="9">
    <mergeCell ref="I1:I19"/>
    <mergeCell ref="A2:A3"/>
    <mergeCell ref="B2:B3"/>
    <mergeCell ref="C2:C3"/>
    <mergeCell ref="D2:D3"/>
    <mergeCell ref="E2:E3"/>
    <mergeCell ref="F2:G2"/>
    <mergeCell ref="H2:H3"/>
    <mergeCell ref="B1:G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J1" sqref="J1:J19"/>
    </sheetView>
  </sheetViews>
  <sheetFormatPr defaultColWidth="9.00390625" defaultRowHeight="12.75"/>
  <cols>
    <col min="1" max="1" width="5.50390625" style="35" customWidth="1"/>
    <col min="2" max="2" width="36.875" style="35" customWidth="1"/>
    <col min="3" max="8" width="13.875" style="35" customWidth="1"/>
    <col min="9" max="9" width="15.125" style="35" customWidth="1"/>
    <col min="10" max="10" width="5.00390625" style="35" customWidth="1"/>
    <col min="11" max="16384" width="9.375" style="35" customWidth="1"/>
  </cols>
  <sheetData>
    <row r="1" spans="1:10" ht="34.5" customHeight="1">
      <c r="A1" s="828" t="s">
        <v>807</v>
      </c>
      <c r="B1" s="829"/>
      <c r="C1" s="829"/>
      <c r="D1" s="829"/>
      <c r="E1" s="829"/>
      <c r="F1" s="829"/>
      <c r="G1" s="829"/>
      <c r="H1" s="829"/>
      <c r="I1" s="829"/>
      <c r="J1" s="812" t="s">
        <v>546</v>
      </c>
    </row>
    <row r="2" spans="8:10" ht="13.5" thickBot="1">
      <c r="H2" s="830" t="s">
        <v>456</v>
      </c>
      <c r="I2" s="830"/>
      <c r="J2" s="812"/>
    </row>
    <row r="3" spans="1:10" ht="13.5" thickBot="1">
      <c r="A3" s="831" t="s">
        <v>5</v>
      </c>
      <c r="B3" s="833" t="s">
        <v>547</v>
      </c>
      <c r="C3" s="835" t="s">
        <v>548</v>
      </c>
      <c r="D3" s="837" t="s">
        <v>549</v>
      </c>
      <c r="E3" s="838"/>
      <c r="F3" s="838"/>
      <c r="G3" s="838"/>
      <c r="H3" s="838"/>
      <c r="I3" s="839" t="s">
        <v>550</v>
      </c>
      <c r="J3" s="812"/>
    </row>
    <row r="4" spans="1:10" s="58" customFormat="1" ht="42" customHeight="1" thickBot="1">
      <c r="A4" s="832"/>
      <c r="B4" s="834"/>
      <c r="C4" s="836"/>
      <c r="D4" s="539" t="s">
        <v>551</v>
      </c>
      <c r="E4" s="539" t="s">
        <v>552</v>
      </c>
      <c r="F4" s="539" t="s">
        <v>553</v>
      </c>
      <c r="G4" s="540" t="s">
        <v>554</v>
      </c>
      <c r="H4" s="540" t="s">
        <v>555</v>
      </c>
      <c r="I4" s="840"/>
      <c r="J4" s="812"/>
    </row>
    <row r="5" spans="1:10" s="58" customFormat="1" ht="12" customHeight="1" thickBot="1">
      <c r="A5" s="541" t="s">
        <v>419</v>
      </c>
      <c r="B5" s="542" t="s">
        <v>420</v>
      </c>
      <c r="C5" s="542" t="s">
        <v>421</v>
      </c>
      <c r="D5" s="542" t="s">
        <v>423</v>
      </c>
      <c r="E5" s="542" t="s">
        <v>422</v>
      </c>
      <c r="F5" s="542" t="s">
        <v>424</v>
      </c>
      <c r="G5" s="542" t="s">
        <v>425</v>
      </c>
      <c r="H5" s="542" t="s">
        <v>556</v>
      </c>
      <c r="I5" s="543" t="s">
        <v>557</v>
      </c>
      <c r="J5" s="812"/>
    </row>
    <row r="6" spans="1:10" s="58" customFormat="1" ht="18" customHeight="1">
      <c r="A6" s="841" t="s">
        <v>558</v>
      </c>
      <c r="B6" s="842"/>
      <c r="C6" s="842"/>
      <c r="D6" s="842"/>
      <c r="E6" s="842"/>
      <c r="F6" s="842"/>
      <c r="G6" s="842"/>
      <c r="H6" s="842"/>
      <c r="I6" s="843"/>
      <c r="J6" s="812"/>
    </row>
    <row r="7" spans="1:10" ht="15.75" customHeight="1">
      <c r="A7" s="187" t="s">
        <v>7</v>
      </c>
      <c r="B7" s="153" t="s">
        <v>559</v>
      </c>
      <c r="C7" s="114"/>
      <c r="D7" s="114"/>
      <c r="E7" s="114"/>
      <c r="F7" s="114"/>
      <c r="G7" s="544"/>
      <c r="H7" s="545">
        <f>SUM(D7:G7)</f>
        <v>0</v>
      </c>
      <c r="I7" s="188">
        <f aca="true" t="shared" si="0" ref="I7:I13">C7+H7</f>
        <v>0</v>
      </c>
      <c r="J7" s="812"/>
    </row>
    <row r="8" spans="1:10" ht="22.5">
      <c r="A8" s="187" t="s">
        <v>8</v>
      </c>
      <c r="B8" s="153" t="s">
        <v>159</v>
      </c>
      <c r="C8" s="114"/>
      <c r="D8" s="114"/>
      <c r="E8" s="114"/>
      <c r="F8" s="114"/>
      <c r="G8" s="544"/>
      <c r="H8" s="545">
        <f aca="true" t="shared" si="1" ref="H8:H13">SUM(D8:G8)</f>
        <v>0</v>
      </c>
      <c r="I8" s="188">
        <f t="shared" si="0"/>
        <v>0</v>
      </c>
      <c r="J8" s="812"/>
    </row>
    <row r="9" spans="1:10" ht="22.5">
      <c r="A9" s="187" t="s">
        <v>9</v>
      </c>
      <c r="B9" s="153" t="s">
        <v>160</v>
      </c>
      <c r="C9" s="114"/>
      <c r="D9" s="114"/>
      <c r="E9" s="114"/>
      <c r="F9" s="114"/>
      <c r="G9" s="544"/>
      <c r="H9" s="545">
        <f t="shared" si="1"/>
        <v>0</v>
      </c>
      <c r="I9" s="188">
        <f t="shared" si="0"/>
        <v>0</v>
      </c>
      <c r="J9" s="812"/>
    </row>
    <row r="10" spans="1:10" ht="15.75" customHeight="1">
      <c r="A10" s="187" t="s">
        <v>10</v>
      </c>
      <c r="B10" s="153" t="s">
        <v>161</v>
      </c>
      <c r="C10" s="114"/>
      <c r="D10" s="114"/>
      <c r="E10" s="114"/>
      <c r="F10" s="114"/>
      <c r="G10" s="544"/>
      <c r="H10" s="545">
        <f t="shared" si="1"/>
        <v>0</v>
      </c>
      <c r="I10" s="188">
        <f t="shared" si="0"/>
        <v>0</v>
      </c>
      <c r="J10" s="812"/>
    </row>
    <row r="11" spans="1:10" ht="22.5">
      <c r="A11" s="187" t="s">
        <v>11</v>
      </c>
      <c r="B11" s="153" t="s">
        <v>162</v>
      </c>
      <c r="C11" s="114"/>
      <c r="D11" s="114"/>
      <c r="E11" s="114"/>
      <c r="F11" s="114"/>
      <c r="G11" s="544"/>
      <c r="H11" s="545">
        <f t="shared" si="1"/>
        <v>0</v>
      </c>
      <c r="I11" s="188">
        <f t="shared" si="0"/>
        <v>0</v>
      </c>
      <c r="J11" s="812"/>
    </row>
    <row r="12" spans="1:10" ht="15.75" customHeight="1">
      <c r="A12" s="189" t="s">
        <v>12</v>
      </c>
      <c r="B12" s="190" t="s">
        <v>560</v>
      </c>
      <c r="C12" s="115">
        <v>48741</v>
      </c>
      <c r="D12" s="115"/>
      <c r="E12" s="115"/>
      <c r="F12" s="115"/>
      <c r="G12" s="546"/>
      <c r="H12" s="545">
        <f t="shared" si="1"/>
        <v>0</v>
      </c>
      <c r="I12" s="188">
        <f t="shared" si="0"/>
        <v>48741</v>
      </c>
      <c r="J12" s="812"/>
    </row>
    <row r="13" spans="1:10" ht="15.75" customHeight="1" thickBot="1">
      <c r="A13" s="547" t="s">
        <v>13</v>
      </c>
      <c r="B13" s="548" t="s">
        <v>561</v>
      </c>
      <c r="C13" s="549">
        <v>0</v>
      </c>
      <c r="D13" s="549"/>
      <c r="E13" s="549"/>
      <c r="F13" s="549"/>
      <c r="G13" s="550"/>
      <c r="H13" s="545">
        <f t="shared" si="1"/>
        <v>0</v>
      </c>
      <c r="I13" s="188">
        <f t="shared" si="0"/>
        <v>0</v>
      </c>
      <c r="J13" s="812"/>
    </row>
    <row r="14" spans="1:10" s="116" customFormat="1" ht="18" customHeight="1" thickBot="1">
      <c r="A14" s="824" t="s">
        <v>562</v>
      </c>
      <c r="B14" s="825"/>
      <c r="C14" s="194">
        <f aca="true" t="shared" si="2" ref="C14:I14">SUM(C7:C13)</f>
        <v>48741</v>
      </c>
      <c r="D14" s="194">
        <f>SUM(D7:D13)</f>
        <v>0</v>
      </c>
      <c r="E14" s="194">
        <f t="shared" si="2"/>
        <v>0</v>
      </c>
      <c r="F14" s="194">
        <f t="shared" si="2"/>
        <v>0</v>
      </c>
      <c r="G14" s="551">
        <f t="shared" si="2"/>
        <v>0</v>
      </c>
      <c r="H14" s="551">
        <f t="shared" si="2"/>
        <v>0</v>
      </c>
      <c r="I14" s="195">
        <f t="shared" si="2"/>
        <v>48741</v>
      </c>
      <c r="J14" s="812"/>
    </row>
    <row r="15" spans="1:10" s="111" customFormat="1" ht="18" customHeight="1">
      <c r="A15" s="844" t="s">
        <v>563</v>
      </c>
      <c r="B15" s="845"/>
      <c r="C15" s="845"/>
      <c r="D15" s="845"/>
      <c r="E15" s="845"/>
      <c r="F15" s="845"/>
      <c r="G15" s="845"/>
      <c r="H15" s="845"/>
      <c r="I15" s="846"/>
      <c r="J15" s="812"/>
    </row>
    <row r="16" spans="1:10" s="111" customFormat="1" ht="12.75">
      <c r="A16" s="187" t="s">
        <v>7</v>
      </c>
      <c r="B16" s="153" t="s">
        <v>564</v>
      </c>
      <c r="C16" s="114"/>
      <c r="D16" s="114"/>
      <c r="E16" s="114"/>
      <c r="F16" s="114"/>
      <c r="G16" s="544"/>
      <c r="H16" s="545">
        <f>SUM(D16:G16)</f>
        <v>0</v>
      </c>
      <c r="I16" s="188">
        <f>C16+H16</f>
        <v>0</v>
      </c>
      <c r="J16" s="812"/>
    </row>
    <row r="17" spans="1:10" ht="13.5" thickBot="1">
      <c r="A17" s="547" t="s">
        <v>8</v>
      </c>
      <c r="B17" s="548" t="s">
        <v>561</v>
      </c>
      <c r="C17" s="549"/>
      <c r="D17" s="549"/>
      <c r="E17" s="549"/>
      <c r="F17" s="549"/>
      <c r="G17" s="550"/>
      <c r="H17" s="545">
        <f>SUM(D17:G17)</f>
        <v>0</v>
      </c>
      <c r="I17" s="552">
        <f>C17+H17</f>
        <v>0</v>
      </c>
      <c r="J17" s="812"/>
    </row>
    <row r="18" spans="1:10" ht="15.75" customHeight="1" thickBot="1">
      <c r="A18" s="824" t="s">
        <v>565</v>
      </c>
      <c r="B18" s="825"/>
      <c r="C18" s="194">
        <f aca="true" t="shared" si="3" ref="C18:I18">SUM(C16:C17)</f>
        <v>0</v>
      </c>
      <c r="D18" s="194">
        <f t="shared" si="3"/>
        <v>0</v>
      </c>
      <c r="E18" s="194">
        <f t="shared" si="3"/>
        <v>0</v>
      </c>
      <c r="F18" s="194">
        <f t="shared" si="3"/>
        <v>0</v>
      </c>
      <c r="G18" s="551">
        <f t="shared" si="3"/>
        <v>0</v>
      </c>
      <c r="H18" s="551">
        <f t="shared" si="3"/>
        <v>0</v>
      </c>
      <c r="I18" s="195">
        <f t="shared" si="3"/>
        <v>0</v>
      </c>
      <c r="J18" s="812"/>
    </row>
    <row r="19" spans="1:10" ht="18" customHeight="1" thickBot="1">
      <c r="A19" s="826" t="s">
        <v>566</v>
      </c>
      <c r="B19" s="827"/>
      <c r="C19" s="553">
        <f aca="true" t="shared" si="4" ref="C19:I19">C14+C18</f>
        <v>48741</v>
      </c>
      <c r="D19" s="553">
        <f t="shared" si="4"/>
        <v>0</v>
      </c>
      <c r="E19" s="553">
        <f t="shared" si="4"/>
        <v>0</v>
      </c>
      <c r="F19" s="553">
        <f t="shared" si="4"/>
        <v>0</v>
      </c>
      <c r="G19" s="553">
        <f t="shared" si="4"/>
        <v>0</v>
      </c>
      <c r="H19" s="553">
        <f t="shared" si="4"/>
        <v>0</v>
      </c>
      <c r="I19" s="195">
        <f t="shared" si="4"/>
        <v>48741</v>
      </c>
      <c r="J19" s="812"/>
    </row>
  </sheetData>
  <sheetProtection/>
  <mergeCells count="13"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6"/>
  <sheetViews>
    <sheetView view="pageLayout" workbookViewId="0" topLeftCell="A1">
      <selection activeCell="A2" sqref="A2:E2"/>
    </sheetView>
  </sheetViews>
  <sheetFormatPr defaultColWidth="12.00390625" defaultRowHeight="12.75"/>
  <cols>
    <col min="1" max="1" width="67.125" style="554" customWidth="1"/>
    <col min="2" max="2" width="6.125" style="555" customWidth="1"/>
    <col min="3" max="4" width="12.125" style="554" customWidth="1"/>
    <col min="5" max="5" width="23.625" style="589" customWidth="1"/>
    <col min="6" max="6" width="12.00390625" style="554" customWidth="1"/>
    <col min="7" max="7" width="14.625" style="721" bestFit="1" customWidth="1"/>
    <col min="8" max="16384" width="12.00390625" style="554" customWidth="1"/>
  </cols>
  <sheetData>
    <row r="1" spans="3:5" ht="15.75">
      <c r="C1" s="856" t="s">
        <v>567</v>
      </c>
      <c r="D1" s="857"/>
      <c r="E1" s="857"/>
    </row>
    <row r="2" spans="1:5" ht="49.5" customHeight="1">
      <c r="A2" s="849" t="s">
        <v>821</v>
      </c>
      <c r="B2" s="850"/>
      <c r="C2" s="850"/>
      <c r="D2" s="850"/>
      <c r="E2" s="850"/>
    </row>
    <row r="3" spans="3:5" ht="16.5" thickBot="1">
      <c r="C3" s="858" t="s">
        <v>456</v>
      </c>
      <c r="D3" s="858"/>
      <c r="E3" s="858"/>
    </row>
    <row r="4" spans="1:5" ht="15.75" customHeight="1">
      <c r="A4" s="859" t="s">
        <v>568</v>
      </c>
      <c r="B4" s="862" t="s">
        <v>569</v>
      </c>
      <c r="C4" s="847" t="s">
        <v>570</v>
      </c>
      <c r="D4" s="847" t="s">
        <v>571</v>
      </c>
      <c r="E4" s="851" t="s">
        <v>572</v>
      </c>
    </row>
    <row r="5" spans="1:5" ht="11.25" customHeight="1">
      <c r="A5" s="860"/>
      <c r="B5" s="863"/>
      <c r="C5" s="848"/>
      <c r="D5" s="848"/>
      <c r="E5" s="852"/>
    </row>
    <row r="6" spans="1:5" ht="15.75">
      <c r="A6" s="861"/>
      <c r="B6" s="864"/>
      <c r="C6" s="853" t="s">
        <v>573</v>
      </c>
      <c r="D6" s="853"/>
      <c r="E6" s="854"/>
    </row>
    <row r="7" spans="1:7" s="560" customFormat="1" ht="16.5" thickBot="1">
      <c r="A7" s="557" t="s">
        <v>574</v>
      </c>
      <c r="B7" s="558" t="s">
        <v>420</v>
      </c>
      <c r="C7" s="558" t="s">
        <v>421</v>
      </c>
      <c r="D7" s="558" t="s">
        <v>423</v>
      </c>
      <c r="E7" s="559" t="s">
        <v>422</v>
      </c>
      <c r="G7" s="722"/>
    </row>
    <row r="8" spans="1:7" s="565" customFormat="1" ht="15.75">
      <c r="A8" s="561" t="s">
        <v>575</v>
      </c>
      <c r="B8" s="562" t="s">
        <v>576</v>
      </c>
      <c r="C8" s="563">
        <v>5137008</v>
      </c>
      <c r="D8" s="563">
        <v>1876676</v>
      </c>
      <c r="E8" s="564">
        <f>C8-D8</f>
        <v>3260332</v>
      </c>
      <c r="G8" s="723"/>
    </row>
    <row r="9" spans="1:7" s="565" customFormat="1" ht="15.75">
      <c r="A9" s="566" t="s">
        <v>577</v>
      </c>
      <c r="B9" s="567" t="s">
        <v>578</v>
      </c>
      <c r="C9" s="568">
        <f>SUM(C10,C20,C15,C25,C30)</f>
        <v>641906298</v>
      </c>
      <c r="D9" s="568">
        <f>SUM(D10,D20,D15,D25,D30)</f>
        <v>230232956</v>
      </c>
      <c r="E9" s="569">
        <f>SUM(E10,E20,E15,E25,E30)</f>
        <v>411673342</v>
      </c>
      <c r="G9" s="723"/>
    </row>
    <row r="10" spans="1:7" s="565" customFormat="1" ht="15.75">
      <c r="A10" s="566" t="s">
        <v>579</v>
      </c>
      <c r="B10" s="567" t="s">
        <v>580</v>
      </c>
      <c r="C10" s="568">
        <f>SUM(C11:C14)</f>
        <v>612666613</v>
      </c>
      <c r="D10" s="568">
        <f>SUM(D11:D14)</f>
        <v>210178318</v>
      </c>
      <c r="E10" s="569">
        <f>SUM(E11:E14)</f>
        <v>402488295</v>
      </c>
      <c r="G10" s="723"/>
    </row>
    <row r="11" spans="1:7" s="565" customFormat="1" ht="15.75">
      <c r="A11" s="570" t="s">
        <v>581</v>
      </c>
      <c r="B11" s="567" t="s">
        <v>582</v>
      </c>
      <c r="C11" s="571"/>
      <c r="D11" s="571"/>
      <c r="E11" s="572"/>
      <c r="G11" s="723"/>
    </row>
    <row r="12" spans="1:7" s="565" customFormat="1" ht="26.25" customHeight="1">
      <c r="A12" s="570" t="s">
        <v>583</v>
      </c>
      <c r="B12" s="567" t="s">
        <v>584</v>
      </c>
      <c r="C12" s="573">
        <v>382857605</v>
      </c>
      <c r="D12" s="573">
        <v>160694271</v>
      </c>
      <c r="E12" s="574">
        <f>C12-D12</f>
        <v>222163334</v>
      </c>
      <c r="G12" s="723"/>
    </row>
    <row r="13" spans="1:7" s="565" customFormat="1" ht="22.5">
      <c r="A13" s="570" t="s">
        <v>585</v>
      </c>
      <c r="B13" s="567" t="s">
        <v>586</v>
      </c>
      <c r="C13" s="573">
        <v>216473878</v>
      </c>
      <c r="D13" s="573">
        <v>46934502</v>
      </c>
      <c r="E13" s="574">
        <f>C13-D13</f>
        <v>169539376</v>
      </c>
      <c r="G13" s="723"/>
    </row>
    <row r="14" spans="1:7" s="565" customFormat="1" ht="15.75">
      <c r="A14" s="570" t="s">
        <v>587</v>
      </c>
      <c r="B14" s="567" t="s">
        <v>588</v>
      </c>
      <c r="C14" s="573">
        <v>13335130</v>
      </c>
      <c r="D14" s="573">
        <v>2549545</v>
      </c>
      <c r="E14" s="574">
        <f>C14-D14</f>
        <v>10785585</v>
      </c>
      <c r="G14" s="723"/>
    </row>
    <row r="15" spans="1:7" s="565" customFormat="1" ht="15.75">
      <c r="A15" s="566" t="s">
        <v>589</v>
      </c>
      <c r="B15" s="567" t="s">
        <v>590</v>
      </c>
      <c r="C15" s="577">
        <f>SUM(C16,C17,C18,C19)</f>
        <v>27801032</v>
      </c>
      <c r="D15" s="577">
        <f>SUM(D16,D17,D18,D19)</f>
        <v>20054638</v>
      </c>
      <c r="E15" s="578">
        <f>SUM(E16,E17,E18,E19)</f>
        <v>7746394</v>
      </c>
      <c r="G15" s="723"/>
    </row>
    <row r="16" spans="1:7" s="565" customFormat="1" ht="15.75">
      <c r="A16" s="570" t="s">
        <v>591</v>
      </c>
      <c r="B16" s="567" t="s">
        <v>592</v>
      </c>
      <c r="C16" s="573"/>
      <c r="D16" s="573"/>
      <c r="E16" s="574"/>
      <c r="G16" s="723"/>
    </row>
    <row r="17" spans="1:7" s="565" customFormat="1" ht="22.5">
      <c r="A17" s="570" t="s">
        <v>593</v>
      </c>
      <c r="B17" s="567" t="s">
        <v>16</v>
      </c>
      <c r="C17" s="573"/>
      <c r="D17" s="573"/>
      <c r="E17" s="574"/>
      <c r="G17" s="723"/>
    </row>
    <row r="18" spans="1:7" s="565" customFormat="1" ht="15.75">
      <c r="A18" s="570" t="s">
        <v>594</v>
      </c>
      <c r="B18" s="567" t="s">
        <v>17</v>
      </c>
      <c r="C18" s="573">
        <v>24694803</v>
      </c>
      <c r="D18" s="573">
        <v>17584437</v>
      </c>
      <c r="E18" s="574">
        <f>C18-D18</f>
        <v>7110366</v>
      </c>
      <c r="G18" s="723"/>
    </row>
    <row r="19" spans="1:7" s="565" customFormat="1" ht="15.75">
      <c r="A19" s="570" t="s">
        <v>595</v>
      </c>
      <c r="B19" s="567" t="s">
        <v>18</v>
      </c>
      <c r="C19" s="573">
        <v>3106229</v>
      </c>
      <c r="D19" s="573">
        <v>2470201</v>
      </c>
      <c r="E19" s="574">
        <f>C19-D19</f>
        <v>636028</v>
      </c>
      <c r="G19" s="723"/>
    </row>
    <row r="20" spans="1:7" s="565" customFormat="1" ht="15.75">
      <c r="A20" s="566" t="s">
        <v>596</v>
      </c>
      <c r="B20" s="567" t="s">
        <v>19</v>
      </c>
      <c r="C20" s="575"/>
      <c r="D20" s="575"/>
      <c r="E20" s="576"/>
      <c r="G20" s="723"/>
    </row>
    <row r="21" spans="1:7" s="565" customFormat="1" ht="15.75">
      <c r="A21" s="570" t="s">
        <v>597</v>
      </c>
      <c r="B21" s="567" t="s">
        <v>20</v>
      </c>
      <c r="C21" s="573"/>
      <c r="D21" s="573"/>
      <c r="E21" s="574"/>
      <c r="G21" s="723"/>
    </row>
    <row r="22" spans="1:7" s="565" customFormat="1" ht="15.75">
      <c r="A22" s="570" t="s">
        <v>598</v>
      </c>
      <c r="B22" s="567" t="s">
        <v>21</v>
      </c>
      <c r="C22" s="573"/>
      <c r="D22" s="573"/>
      <c r="E22" s="574"/>
      <c r="G22" s="723"/>
    </row>
    <row r="23" spans="1:7" s="565" customFormat="1" ht="15.75">
      <c r="A23" s="570" t="s">
        <v>599</v>
      </c>
      <c r="B23" s="567" t="s">
        <v>22</v>
      </c>
      <c r="C23" s="573"/>
      <c r="D23" s="573"/>
      <c r="E23" s="574"/>
      <c r="G23" s="723"/>
    </row>
    <row r="24" spans="1:7" s="565" customFormat="1" ht="15.75">
      <c r="A24" s="570" t="s">
        <v>600</v>
      </c>
      <c r="B24" s="567" t="s">
        <v>23</v>
      </c>
      <c r="C24" s="573"/>
      <c r="D24" s="573"/>
      <c r="E24" s="574"/>
      <c r="G24" s="723"/>
    </row>
    <row r="25" spans="1:7" s="565" customFormat="1" ht="15.75">
      <c r="A25" s="566" t="s">
        <v>601</v>
      </c>
      <c r="B25" s="567" t="s">
        <v>24</v>
      </c>
      <c r="C25" s="577">
        <f>SUM(C26:C29)</f>
        <v>1438653</v>
      </c>
      <c r="D25" s="577">
        <f>SUM(D26:D29)</f>
        <v>0</v>
      </c>
      <c r="E25" s="577">
        <f>SUM(E26:E29)</f>
        <v>1438653</v>
      </c>
      <c r="G25" s="723"/>
    </row>
    <row r="26" spans="1:7" s="565" customFormat="1" ht="15.75">
      <c r="A26" s="570" t="s">
        <v>602</v>
      </c>
      <c r="B26" s="567" t="s">
        <v>25</v>
      </c>
      <c r="C26" s="573"/>
      <c r="D26" s="573"/>
      <c r="E26" s="574"/>
      <c r="G26" s="723"/>
    </row>
    <row r="27" spans="1:7" s="565" customFormat="1" ht="15.75">
      <c r="A27" s="570" t="s">
        <v>603</v>
      </c>
      <c r="B27" s="567" t="s">
        <v>26</v>
      </c>
      <c r="C27" s="573"/>
      <c r="D27" s="573"/>
      <c r="E27" s="574"/>
      <c r="G27" s="723"/>
    </row>
    <row r="28" spans="1:7" s="565" customFormat="1" ht="15.75">
      <c r="A28" s="570" t="s">
        <v>604</v>
      </c>
      <c r="B28" s="567" t="s">
        <v>27</v>
      </c>
      <c r="C28" s="573">
        <v>1438653</v>
      </c>
      <c r="D28" s="573"/>
      <c r="E28" s="574">
        <v>1438653</v>
      </c>
      <c r="G28" s="723"/>
    </row>
    <row r="29" spans="1:7" s="565" customFormat="1" ht="15.75">
      <c r="A29" s="570" t="s">
        <v>605</v>
      </c>
      <c r="B29" s="567" t="s">
        <v>28</v>
      </c>
      <c r="C29" s="573"/>
      <c r="D29" s="573"/>
      <c r="E29" s="574"/>
      <c r="G29" s="723"/>
    </row>
    <row r="30" spans="1:7" s="565" customFormat="1" ht="15.75">
      <c r="A30" s="566" t="s">
        <v>606</v>
      </c>
      <c r="B30" s="567" t="s">
        <v>29</v>
      </c>
      <c r="C30" s="575"/>
      <c r="D30" s="575"/>
      <c r="E30" s="576"/>
      <c r="G30" s="723"/>
    </row>
    <row r="31" spans="1:7" s="565" customFormat="1" ht="15.75">
      <c r="A31" s="570" t="s">
        <v>607</v>
      </c>
      <c r="B31" s="567" t="s">
        <v>30</v>
      </c>
      <c r="C31" s="573"/>
      <c r="D31" s="573"/>
      <c r="E31" s="574"/>
      <c r="G31" s="723"/>
    </row>
    <row r="32" spans="1:7" s="565" customFormat="1" ht="22.5">
      <c r="A32" s="570" t="s">
        <v>608</v>
      </c>
      <c r="B32" s="567" t="s">
        <v>31</v>
      </c>
      <c r="C32" s="573"/>
      <c r="D32" s="573"/>
      <c r="E32" s="574"/>
      <c r="G32" s="723"/>
    </row>
    <row r="33" spans="1:7" s="565" customFormat="1" ht="15.75">
      <c r="A33" s="570" t="s">
        <v>609</v>
      </c>
      <c r="B33" s="567" t="s">
        <v>32</v>
      </c>
      <c r="C33" s="573"/>
      <c r="D33" s="573"/>
      <c r="E33" s="574"/>
      <c r="G33" s="723"/>
    </row>
    <row r="34" spans="1:7" s="565" customFormat="1" ht="15.75">
      <c r="A34" s="570" t="s">
        <v>610</v>
      </c>
      <c r="B34" s="567" t="s">
        <v>33</v>
      </c>
      <c r="C34" s="573"/>
      <c r="D34" s="573"/>
      <c r="E34" s="574"/>
      <c r="G34" s="723"/>
    </row>
    <row r="35" spans="1:7" s="565" customFormat="1" ht="15.75">
      <c r="A35" s="566" t="s">
        <v>611</v>
      </c>
      <c r="B35" s="567" t="s">
        <v>34</v>
      </c>
      <c r="C35" s="577">
        <f>SUM(C36,C41,C46)</f>
        <v>1340000</v>
      </c>
      <c r="D35" s="577">
        <f>SUM(D36,D41,D46)</f>
        <v>0</v>
      </c>
      <c r="E35" s="578">
        <f>SUM(E36,E41,E46)</f>
        <v>1340000</v>
      </c>
      <c r="G35" s="723"/>
    </row>
    <row r="36" spans="1:7" s="565" customFormat="1" ht="15.75">
      <c r="A36" s="566" t="s">
        <v>612</v>
      </c>
      <c r="B36" s="567" t="s">
        <v>613</v>
      </c>
      <c r="C36" s="575">
        <f>SUM(C37:C40)</f>
        <v>1340000</v>
      </c>
      <c r="D36" s="575">
        <f>SUM(D37:D40)</f>
        <v>0</v>
      </c>
      <c r="E36" s="576">
        <f>SUM(E37:E40)</f>
        <v>1340000</v>
      </c>
      <c r="G36" s="723"/>
    </row>
    <row r="37" spans="1:7" s="565" customFormat="1" ht="15.75">
      <c r="A37" s="570" t="s">
        <v>614</v>
      </c>
      <c r="B37" s="567" t="s">
        <v>615</v>
      </c>
      <c r="C37" s="573">
        <v>1040000</v>
      </c>
      <c r="D37" s="573"/>
      <c r="E37" s="574">
        <v>1040000</v>
      </c>
      <c r="G37" s="723"/>
    </row>
    <row r="38" spans="1:7" s="565" customFormat="1" ht="15.75">
      <c r="A38" s="570" t="s">
        <v>616</v>
      </c>
      <c r="B38" s="567" t="s">
        <v>617</v>
      </c>
      <c r="C38" s="573"/>
      <c r="D38" s="573"/>
      <c r="E38" s="574"/>
      <c r="G38" s="723"/>
    </row>
    <row r="39" spans="1:7" s="565" customFormat="1" ht="15.75">
      <c r="A39" s="570" t="s">
        <v>618</v>
      </c>
      <c r="B39" s="567" t="s">
        <v>619</v>
      </c>
      <c r="C39" s="573"/>
      <c r="D39" s="573"/>
      <c r="E39" s="574"/>
      <c r="G39" s="723"/>
    </row>
    <row r="40" spans="1:7" s="565" customFormat="1" ht="15.75">
      <c r="A40" s="570" t="s">
        <v>620</v>
      </c>
      <c r="B40" s="567" t="s">
        <v>621</v>
      </c>
      <c r="C40" s="573">
        <v>300000</v>
      </c>
      <c r="D40" s="573"/>
      <c r="E40" s="574">
        <v>300000</v>
      </c>
      <c r="G40" s="723"/>
    </row>
    <row r="41" spans="1:7" s="565" customFormat="1" ht="15.75">
      <c r="A41" s="566" t="s">
        <v>622</v>
      </c>
      <c r="B41" s="567" t="s">
        <v>623</v>
      </c>
      <c r="C41" s="575"/>
      <c r="D41" s="575"/>
      <c r="E41" s="576"/>
      <c r="G41" s="723"/>
    </row>
    <row r="42" spans="1:7" s="565" customFormat="1" ht="15.75">
      <c r="A42" s="570" t="s">
        <v>624</v>
      </c>
      <c r="B42" s="567" t="s">
        <v>625</v>
      </c>
      <c r="C42" s="573"/>
      <c r="D42" s="573"/>
      <c r="E42" s="574"/>
      <c r="G42" s="723"/>
    </row>
    <row r="43" spans="1:7" s="565" customFormat="1" ht="22.5">
      <c r="A43" s="570" t="s">
        <v>626</v>
      </c>
      <c r="B43" s="567" t="s">
        <v>627</v>
      </c>
      <c r="C43" s="573"/>
      <c r="D43" s="573"/>
      <c r="E43" s="574"/>
      <c r="G43" s="723"/>
    </row>
    <row r="44" spans="1:7" s="565" customFormat="1" ht="15.75">
      <c r="A44" s="570" t="s">
        <v>628</v>
      </c>
      <c r="B44" s="567" t="s">
        <v>629</v>
      </c>
      <c r="C44" s="573"/>
      <c r="D44" s="573"/>
      <c r="E44" s="574"/>
      <c r="G44" s="723"/>
    </row>
    <row r="45" spans="1:7" s="565" customFormat="1" ht="15.75">
      <c r="A45" s="570" t="s">
        <v>630</v>
      </c>
      <c r="B45" s="567" t="s">
        <v>631</v>
      </c>
      <c r="C45" s="573"/>
      <c r="D45" s="573"/>
      <c r="E45" s="574"/>
      <c r="G45" s="723"/>
    </row>
    <row r="46" spans="1:7" s="565" customFormat="1" ht="15.75">
      <c r="A46" s="566" t="s">
        <v>632</v>
      </c>
      <c r="B46" s="567" t="s">
        <v>633</v>
      </c>
      <c r="C46" s="575"/>
      <c r="D46" s="575"/>
      <c r="E46" s="576"/>
      <c r="G46" s="723"/>
    </row>
    <row r="47" spans="1:7" s="565" customFormat="1" ht="15.75">
      <c r="A47" s="570" t="s">
        <v>634</v>
      </c>
      <c r="B47" s="567" t="s">
        <v>635</v>
      </c>
      <c r="C47" s="573"/>
      <c r="D47" s="573"/>
      <c r="E47" s="574"/>
      <c r="G47" s="723"/>
    </row>
    <row r="48" spans="1:7" s="565" customFormat="1" ht="22.5">
      <c r="A48" s="570" t="s">
        <v>636</v>
      </c>
      <c r="B48" s="567" t="s">
        <v>637</v>
      </c>
      <c r="C48" s="573"/>
      <c r="D48" s="573"/>
      <c r="E48" s="574"/>
      <c r="G48" s="723"/>
    </row>
    <row r="49" spans="1:7" s="565" customFormat="1" ht="15.75">
      <c r="A49" s="570" t="s">
        <v>638</v>
      </c>
      <c r="B49" s="567" t="s">
        <v>639</v>
      </c>
      <c r="C49" s="573"/>
      <c r="D49" s="573"/>
      <c r="E49" s="574"/>
      <c r="G49" s="723"/>
    </row>
    <row r="50" spans="1:7" s="565" customFormat="1" ht="15.75">
      <c r="A50" s="570" t="s">
        <v>640</v>
      </c>
      <c r="B50" s="567" t="s">
        <v>641</v>
      </c>
      <c r="C50" s="573"/>
      <c r="D50" s="573"/>
      <c r="E50" s="574"/>
      <c r="G50" s="723"/>
    </row>
    <row r="51" spans="1:7" s="565" customFormat="1" ht="15.75">
      <c r="A51" s="566" t="s">
        <v>642</v>
      </c>
      <c r="B51" s="567" t="s">
        <v>643</v>
      </c>
      <c r="C51" s="573"/>
      <c r="D51" s="573"/>
      <c r="E51" s="574"/>
      <c r="G51" s="723"/>
    </row>
    <row r="52" spans="1:7" s="565" customFormat="1" ht="21">
      <c r="A52" s="566" t="s">
        <v>644</v>
      </c>
      <c r="B52" s="567" t="s">
        <v>645</v>
      </c>
      <c r="C52" s="577">
        <f>SUM(C8,C9,C35,C51)</f>
        <v>648383306</v>
      </c>
      <c r="D52" s="577">
        <f>SUM(D8,D9,D35,D51)</f>
        <v>232109632</v>
      </c>
      <c r="E52" s="578">
        <f>SUM(E8,E9,E35,E51)</f>
        <v>416273674</v>
      </c>
      <c r="G52" s="723"/>
    </row>
    <row r="53" spans="1:7" s="565" customFormat="1" ht="15.75">
      <c r="A53" s="566" t="s">
        <v>646</v>
      </c>
      <c r="B53" s="567" t="s">
        <v>647</v>
      </c>
      <c r="C53" s="573">
        <v>349040</v>
      </c>
      <c r="D53" s="573"/>
      <c r="E53" s="574">
        <v>349040</v>
      </c>
      <c r="G53" s="723"/>
    </row>
    <row r="54" spans="1:7" s="565" customFormat="1" ht="15.75">
      <c r="A54" s="566" t="s">
        <v>648</v>
      </c>
      <c r="B54" s="567" t="s">
        <v>649</v>
      </c>
      <c r="C54" s="573"/>
      <c r="D54" s="573"/>
      <c r="E54" s="574">
        <v>0</v>
      </c>
      <c r="G54" s="723"/>
    </row>
    <row r="55" spans="1:7" s="565" customFormat="1" ht="15.75">
      <c r="A55" s="566" t="s">
        <v>650</v>
      </c>
      <c r="B55" s="567" t="s">
        <v>651</v>
      </c>
      <c r="C55" s="575">
        <f>SUM(C53,C54)</f>
        <v>349040</v>
      </c>
      <c r="D55" s="575">
        <f>SUM(D53,D54)</f>
        <v>0</v>
      </c>
      <c r="E55" s="576">
        <f>SUM(E53,E54)</f>
        <v>349040</v>
      </c>
      <c r="G55" s="723"/>
    </row>
    <row r="56" spans="1:7" s="565" customFormat="1" ht="15.75">
      <c r="A56" s="566" t="s">
        <v>652</v>
      </c>
      <c r="B56" s="567" t="s">
        <v>653</v>
      </c>
      <c r="C56" s="573"/>
      <c r="D56" s="573"/>
      <c r="E56" s="574"/>
      <c r="G56" s="723"/>
    </row>
    <row r="57" spans="1:7" s="565" customFormat="1" ht="15.75">
      <c r="A57" s="566" t="s">
        <v>654</v>
      </c>
      <c r="B57" s="567" t="s">
        <v>655</v>
      </c>
      <c r="C57" s="573">
        <v>37505</v>
      </c>
      <c r="D57" s="573"/>
      <c r="E57" s="574">
        <v>37505</v>
      </c>
      <c r="G57" s="723"/>
    </row>
    <row r="58" spans="1:7" s="565" customFormat="1" ht="15.75">
      <c r="A58" s="566" t="s">
        <v>656</v>
      </c>
      <c r="B58" s="567" t="s">
        <v>657</v>
      </c>
      <c r="C58" s="573">
        <v>7167097</v>
      </c>
      <c r="D58" s="573"/>
      <c r="E58" s="574">
        <v>7167097</v>
      </c>
      <c r="G58" s="723"/>
    </row>
    <row r="59" spans="1:7" s="565" customFormat="1" ht="15.75">
      <c r="A59" s="566" t="s">
        <v>658</v>
      </c>
      <c r="B59" s="567" t="s">
        <v>659</v>
      </c>
      <c r="C59" s="573"/>
      <c r="D59" s="573"/>
      <c r="E59" s="574"/>
      <c r="G59" s="723"/>
    </row>
    <row r="60" spans="1:7" s="565" customFormat="1" ht="15.75">
      <c r="A60" s="566" t="s">
        <v>660</v>
      </c>
      <c r="B60" s="567" t="s">
        <v>661</v>
      </c>
      <c r="C60" s="577">
        <f>SUM(C56,C57,C58,C59)</f>
        <v>7204602</v>
      </c>
      <c r="D60" s="577">
        <f>SUM(D56,D57,D58,D59)</f>
        <v>0</v>
      </c>
      <c r="E60" s="578">
        <f>SUM(E56,E57,E58,E59)</f>
        <v>7204602</v>
      </c>
      <c r="G60" s="723"/>
    </row>
    <row r="61" spans="1:7" s="565" customFormat="1" ht="15.75">
      <c r="A61" s="566" t="s">
        <v>662</v>
      </c>
      <c r="B61" s="567" t="s">
        <v>663</v>
      </c>
      <c r="C61" s="573">
        <v>6110346</v>
      </c>
      <c r="D61" s="573"/>
      <c r="E61" s="574">
        <v>6110346</v>
      </c>
      <c r="G61" s="723"/>
    </row>
    <row r="62" spans="1:7" s="565" customFormat="1" ht="15.75">
      <c r="A62" s="566" t="s">
        <v>664</v>
      </c>
      <c r="B62" s="567" t="s">
        <v>665</v>
      </c>
      <c r="C62" s="573">
        <v>913267</v>
      </c>
      <c r="D62" s="573"/>
      <c r="E62" s="574">
        <v>913267</v>
      </c>
      <c r="G62" s="723"/>
    </row>
    <row r="63" spans="1:7" s="565" customFormat="1" ht="15.75">
      <c r="A63" s="566" t="s">
        <v>666</v>
      </c>
      <c r="B63" s="567" t="s">
        <v>667</v>
      </c>
      <c r="C63" s="573">
        <v>32034365</v>
      </c>
      <c r="D63" s="573"/>
      <c r="E63" s="574">
        <v>32034365</v>
      </c>
      <c r="G63" s="723"/>
    </row>
    <row r="64" spans="1:7" s="565" customFormat="1" ht="15.75">
      <c r="A64" s="566" t="s">
        <v>668</v>
      </c>
      <c r="B64" s="567" t="s">
        <v>669</v>
      </c>
      <c r="C64" s="577">
        <f>SUM(C61:C63)</f>
        <v>39057978</v>
      </c>
      <c r="D64" s="575">
        <f>SUM(D61:D63)</f>
        <v>0</v>
      </c>
      <c r="E64" s="578">
        <f>SUM(E61:E63)</f>
        <v>39057978</v>
      </c>
      <c r="F64" s="579"/>
      <c r="G64" s="723"/>
    </row>
    <row r="65" spans="1:7" s="565" customFormat="1" ht="15.75">
      <c r="A65" s="566" t="s">
        <v>737</v>
      </c>
      <c r="B65" s="567">
        <v>58</v>
      </c>
      <c r="C65" s="575">
        <v>141750</v>
      </c>
      <c r="D65" s="575"/>
      <c r="E65" s="576">
        <v>25260</v>
      </c>
      <c r="G65" s="723"/>
    </row>
    <row r="66" spans="1:7" s="565" customFormat="1" ht="15.75">
      <c r="A66" s="566" t="s">
        <v>738</v>
      </c>
      <c r="B66" s="567">
        <v>59</v>
      </c>
      <c r="C66" s="573">
        <v>-685265</v>
      </c>
      <c r="D66" s="573"/>
      <c r="E66" s="574">
        <v>-82801</v>
      </c>
      <c r="G66" s="723"/>
    </row>
    <row r="67" spans="1:7" s="565" customFormat="1" ht="15.75">
      <c r="A67" s="566" t="s">
        <v>670</v>
      </c>
      <c r="B67" s="567">
        <v>61</v>
      </c>
      <c r="C67" s="577">
        <f>SUM(C65:C66)</f>
        <v>-543515</v>
      </c>
      <c r="D67" s="577">
        <f>SUM(D65:D66)</f>
        <v>0</v>
      </c>
      <c r="E67" s="578">
        <f>SUM(E65:E66)</f>
        <v>-57541</v>
      </c>
      <c r="G67" s="723"/>
    </row>
    <row r="68" spans="1:7" s="565" customFormat="1" ht="15.75">
      <c r="A68" s="566" t="s">
        <v>671</v>
      </c>
      <c r="B68" s="567">
        <v>62</v>
      </c>
      <c r="C68" s="724">
        <v>107663</v>
      </c>
      <c r="D68" s="724"/>
      <c r="E68" s="725">
        <v>107663</v>
      </c>
      <c r="G68" s="723"/>
    </row>
    <row r="69" spans="1:7" s="565" customFormat="1" ht="16.5" thickBot="1">
      <c r="A69" s="580" t="s">
        <v>672</v>
      </c>
      <c r="B69" s="581">
        <v>63</v>
      </c>
      <c r="C69" s="582">
        <f>SUM(C52,C55,C60,C64,C67,C68)</f>
        <v>694559074</v>
      </c>
      <c r="D69" s="582">
        <f>SUM(D52,D55,D60,D64,D67,D68)</f>
        <v>232109632</v>
      </c>
      <c r="E69" s="583">
        <f>SUM(E52,E55,E60,E64,E67,E68)</f>
        <v>462935416</v>
      </c>
      <c r="G69" s="723"/>
    </row>
    <row r="70" spans="1:5" ht="15.75">
      <c r="A70" s="584"/>
      <c r="C70" s="585"/>
      <c r="D70" s="585"/>
      <c r="E70" s="586"/>
    </row>
    <row r="71" spans="1:5" ht="15.75">
      <c r="A71" s="584"/>
      <c r="C71" s="585"/>
      <c r="D71" s="585"/>
      <c r="E71" s="587"/>
    </row>
    <row r="72" spans="1:5" ht="15.75">
      <c r="A72" s="588"/>
      <c r="C72" s="585"/>
      <c r="D72" s="585"/>
      <c r="E72" s="586"/>
    </row>
    <row r="73" spans="1:5" ht="15.75">
      <c r="A73" s="855"/>
      <c r="B73" s="855"/>
      <c r="C73" s="855"/>
      <c r="D73" s="855"/>
      <c r="E73" s="855"/>
    </row>
    <row r="74" spans="1:5" ht="15.75">
      <c r="A74" s="855"/>
      <c r="B74" s="855"/>
      <c r="C74" s="855"/>
      <c r="D74" s="855"/>
      <c r="E74" s="855"/>
    </row>
    <row r="76" ht="15.75">
      <c r="E76" s="720"/>
    </row>
  </sheetData>
  <sheetProtection/>
  <mergeCells count="11">
    <mergeCell ref="C1:E1"/>
    <mergeCell ref="C3:E3"/>
    <mergeCell ref="A4:A6"/>
    <mergeCell ref="B4:B6"/>
    <mergeCell ref="C4:C5"/>
    <mergeCell ref="D4:D5"/>
    <mergeCell ref="A2:E2"/>
    <mergeCell ref="E4:E5"/>
    <mergeCell ref="C6:E6"/>
    <mergeCell ref="A73:E73"/>
    <mergeCell ref="A74:E74"/>
  </mergeCells>
  <printOptions/>
  <pageMargins left="0.75" right="0.75" top="1" bottom="1" header="0.5" footer="0.5"/>
  <pageSetup horizontalDpi="600" verticalDpi="600" orientation="portrait" paperSize="9" scale="87" r:id="rId1"/>
  <rowBreaks count="1" manualBreakCount="1">
    <brk id="40" max="4" man="1"/>
  </rowBreaks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27"/>
  <sheetViews>
    <sheetView view="pageLayout" workbookViewId="0" topLeftCell="A1">
      <selection activeCell="C22" sqref="C22"/>
    </sheetView>
  </sheetViews>
  <sheetFormatPr defaultColWidth="10.625" defaultRowHeight="12.75"/>
  <cols>
    <col min="1" max="1" width="71.125" style="590" customWidth="1"/>
    <col min="2" max="2" width="6.125" style="592" customWidth="1"/>
    <col min="3" max="3" width="18.00390625" style="591" customWidth="1"/>
    <col min="4" max="16384" width="10.625" style="591" customWidth="1"/>
  </cols>
  <sheetData>
    <row r="1" spans="2:3" ht="12.75">
      <c r="B1" s="865" t="s">
        <v>673</v>
      </c>
      <c r="C1" s="866"/>
    </row>
    <row r="2" spans="1:3" ht="32.25" customHeight="1">
      <c r="A2" s="867" t="s">
        <v>674</v>
      </c>
      <c r="B2" s="867"/>
      <c r="C2" s="867"/>
    </row>
    <row r="3" spans="1:3" ht="15.75">
      <c r="A3" s="868" t="s">
        <v>808</v>
      </c>
      <c r="B3" s="868"/>
      <c r="C3" s="868"/>
    </row>
    <row r="5" spans="2:3" ht="13.5" thickBot="1">
      <c r="B5" s="869" t="s">
        <v>456</v>
      </c>
      <c r="C5" s="869"/>
    </row>
    <row r="6" spans="1:3" s="593" customFormat="1" ht="31.5" customHeight="1">
      <c r="A6" s="871" t="s">
        <v>675</v>
      </c>
      <c r="B6" s="862" t="s">
        <v>569</v>
      </c>
      <c r="C6" s="873" t="s">
        <v>676</v>
      </c>
    </row>
    <row r="7" spans="1:3" s="593" customFormat="1" ht="12.75" customHeight="1">
      <c r="A7" s="872"/>
      <c r="B7" s="864"/>
      <c r="C7" s="874"/>
    </row>
    <row r="8" spans="1:3" s="597" customFormat="1" ht="13.5" thickBot="1">
      <c r="A8" s="594" t="s">
        <v>419</v>
      </c>
      <c r="B8" s="595" t="s">
        <v>420</v>
      </c>
      <c r="C8" s="596" t="s">
        <v>421</v>
      </c>
    </row>
    <row r="9" spans="1:3" ht="15.75" customHeight="1">
      <c r="A9" s="566" t="s">
        <v>677</v>
      </c>
      <c r="B9" s="598" t="s">
        <v>576</v>
      </c>
      <c r="C9" s="599">
        <v>542517840</v>
      </c>
    </row>
    <row r="10" spans="1:3" ht="15.75" customHeight="1">
      <c r="A10" s="566" t="s">
        <v>678</v>
      </c>
      <c r="B10" s="567" t="s">
        <v>578</v>
      </c>
      <c r="C10" s="599">
        <v>6076502</v>
      </c>
    </row>
    <row r="11" spans="1:3" ht="15.75" customHeight="1">
      <c r="A11" s="566" t="s">
        <v>679</v>
      </c>
      <c r="B11" s="567" t="s">
        <v>580</v>
      </c>
      <c r="C11" s="599">
        <v>13413793</v>
      </c>
    </row>
    <row r="12" spans="1:3" ht="15.75" customHeight="1">
      <c r="A12" s="566" t="s">
        <v>680</v>
      </c>
      <c r="B12" s="567" t="s">
        <v>582</v>
      </c>
      <c r="C12" s="600">
        <v>-299530771</v>
      </c>
    </row>
    <row r="13" spans="1:3" ht="15.75" customHeight="1">
      <c r="A13" s="566" t="s">
        <v>681</v>
      </c>
      <c r="B13" s="567" t="s">
        <v>584</v>
      </c>
      <c r="C13" s="600"/>
    </row>
    <row r="14" spans="1:3" ht="15.75" customHeight="1">
      <c r="A14" s="566" t="s">
        <v>682</v>
      </c>
      <c r="B14" s="567" t="s">
        <v>586</v>
      </c>
      <c r="C14" s="600">
        <v>-9377037</v>
      </c>
    </row>
    <row r="15" spans="1:3" ht="15.75" customHeight="1">
      <c r="A15" s="566" t="s">
        <v>683</v>
      </c>
      <c r="B15" s="567" t="s">
        <v>588</v>
      </c>
      <c r="C15" s="601">
        <f>SUM(C9:C14)</f>
        <v>253100327</v>
      </c>
    </row>
    <row r="16" spans="1:3" ht="15.75" customHeight="1">
      <c r="A16" s="566" t="s">
        <v>684</v>
      </c>
      <c r="B16" s="567" t="s">
        <v>590</v>
      </c>
      <c r="C16" s="602">
        <v>48741</v>
      </c>
    </row>
    <row r="17" spans="1:3" ht="15.75" customHeight="1">
      <c r="A17" s="566" t="s">
        <v>685</v>
      </c>
      <c r="B17" s="567" t="s">
        <v>592</v>
      </c>
      <c r="C17" s="600">
        <v>1876068</v>
      </c>
    </row>
    <row r="18" spans="1:3" ht="15.75" customHeight="1">
      <c r="A18" s="566" t="s">
        <v>686</v>
      </c>
      <c r="B18" s="567" t="s">
        <v>16</v>
      </c>
      <c r="C18" s="600">
        <v>870592</v>
      </c>
    </row>
    <row r="19" spans="1:3" ht="15.75" customHeight="1">
      <c r="A19" s="566" t="s">
        <v>687</v>
      </c>
      <c r="B19" s="567" t="s">
        <v>17</v>
      </c>
      <c r="C19" s="601">
        <f>SUM(C16:C18)</f>
        <v>2795401</v>
      </c>
    </row>
    <row r="20" spans="1:3" s="603" customFormat="1" ht="15.75" customHeight="1">
      <c r="A20" s="566" t="s">
        <v>688</v>
      </c>
      <c r="B20" s="567" t="s">
        <v>18</v>
      </c>
      <c r="C20" s="600"/>
    </row>
    <row r="21" spans="1:3" ht="15.75" customHeight="1">
      <c r="A21" s="566" t="s">
        <v>689</v>
      </c>
      <c r="B21" s="567" t="s">
        <v>19</v>
      </c>
      <c r="C21" s="600">
        <v>207039688</v>
      </c>
    </row>
    <row r="22" spans="1:3" ht="15.75" customHeight="1" thickBot="1">
      <c r="A22" s="604" t="s">
        <v>690</v>
      </c>
      <c r="B22" s="581" t="s">
        <v>20</v>
      </c>
      <c r="C22" s="605">
        <f>SUM(C15,C19,C21)</f>
        <v>462935416</v>
      </c>
    </row>
    <row r="23" spans="1:5" ht="15.75">
      <c r="A23" s="584"/>
      <c r="B23" s="588"/>
      <c r="C23" s="585"/>
      <c r="D23" s="585"/>
      <c r="E23" s="585"/>
    </row>
    <row r="24" spans="1:5" ht="15.75">
      <c r="A24" s="584"/>
      <c r="B24" s="588"/>
      <c r="C24" s="585"/>
      <c r="D24" s="585"/>
      <c r="E24" s="585"/>
    </row>
    <row r="25" spans="1:5" ht="15.75">
      <c r="A25" s="588"/>
      <c r="B25" s="588"/>
      <c r="C25" s="585"/>
      <c r="D25" s="585"/>
      <c r="E25" s="585"/>
    </row>
    <row r="26" spans="1:5" ht="15.75">
      <c r="A26" s="870"/>
      <c r="B26" s="870"/>
      <c r="C26" s="870"/>
      <c r="D26" s="606"/>
      <c r="E26" s="606"/>
    </row>
    <row r="27" spans="1:5" ht="15.75">
      <c r="A27" s="870"/>
      <c r="B27" s="870"/>
      <c r="C27" s="870"/>
      <c r="D27" s="606"/>
      <c r="E27" s="606"/>
    </row>
  </sheetData>
  <sheetProtection/>
  <mergeCells count="9">
    <mergeCell ref="B1:C1"/>
    <mergeCell ref="A2:C2"/>
    <mergeCell ref="A3:C3"/>
    <mergeCell ref="B5:C5"/>
    <mergeCell ref="A27:C27"/>
    <mergeCell ref="A6:A7"/>
    <mergeCell ref="B6:B7"/>
    <mergeCell ref="C6:C7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5"/>
  <sheetViews>
    <sheetView view="pageLayout" workbookViewId="0" topLeftCell="A1">
      <selection activeCell="H11" sqref="H11"/>
    </sheetView>
  </sheetViews>
  <sheetFormatPr defaultColWidth="12.00390625" defaultRowHeight="12.75"/>
  <cols>
    <col min="1" max="1" width="58.875" style="607" customWidth="1"/>
    <col min="2" max="2" width="6.875" style="607" customWidth="1"/>
    <col min="3" max="3" width="17.125" style="607" customWidth="1"/>
    <col min="4" max="4" width="19.125" style="607" customWidth="1"/>
    <col min="5" max="16384" width="12.00390625" style="607" customWidth="1"/>
  </cols>
  <sheetData>
    <row r="1" spans="3:4" ht="15.75">
      <c r="C1" s="876" t="s">
        <v>691</v>
      </c>
      <c r="D1" s="876"/>
    </row>
    <row r="2" spans="1:4" ht="48" customHeight="1">
      <c r="A2" s="877" t="s">
        <v>812</v>
      </c>
      <c r="B2" s="878"/>
      <c r="C2" s="878"/>
      <c r="D2" s="878"/>
    </row>
    <row r="3" ht="16.5" thickBot="1">
      <c r="D3" s="608" t="s">
        <v>692</v>
      </c>
    </row>
    <row r="4" spans="1:4" ht="43.5" customHeight="1" thickBot="1">
      <c r="A4" s="609" t="s">
        <v>46</v>
      </c>
      <c r="B4" s="556" t="s">
        <v>569</v>
      </c>
      <c r="C4" s="610" t="s">
        <v>693</v>
      </c>
      <c r="D4" s="611" t="s">
        <v>694</v>
      </c>
    </row>
    <row r="5" spans="1:4" ht="16.5" thickBot="1">
      <c r="A5" s="612" t="s">
        <v>419</v>
      </c>
      <c r="B5" s="613" t="s">
        <v>420</v>
      </c>
      <c r="C5" s="613" t="s">
        <v>421</v>
      </c>
      <c r="D5" s="614" t="s">
        <v>423</v>
      </c>
    </row>
    <row r="6" spans="1:4" ht="15.75" customHeight="1">
      <c r="A6" s="615" t="s">
        <v>695</v>
      </c>
      <c r="B6" s="616" t="s">
        <v>7</v>
      </c>
      <c r="C6" s="617"/>
      <c r="D6" s="618"/>
    </row>
    <row r="7" spans="1:4" ht="15.75" customHeight="1">
      <c r="A7" s="615" t="s">
        <v>696</v>
      </c>
      <c r="B7" s="619" t="s">
        <v>8</v>
      </c>
      <c r="C7" s="620"/>
      <c r="D7" s="621"/>
    </row>
    <row r="8" spans="1:4" ht="15.75" customHeight="1">
      <c r="A8" s="615" t="s">
        <v>697</v>
      </c>
      <c r="B8" s="619" t="s">
        <v>9</v>
      </c>
      <c r="C8" s="620"/>
      <c r="D8" s="621"/>
    </row>
    <row r="9" spans="1:4" ht="15.75" customHeight="1" thickBot="1">
      <c r="A9" s="622" t="s">
        <v>698</v>
      </c>
      <c r="B9" s="623" t="s">
        <v>10</v>
      </c>
      <c r="C9" s="624"/>
      <c r="D9" s="625"/>
    </row>
    <row r="10" spans="1:4" ht="15.75" customHeight="1" thickBot="1">
      <c r="A10" s="626" t="s">
        <v>699</v>
      </c>
      <c r="B10" s="627" t="s">
        <v>11</v>
      </c>
      <c r="C10" s="628"/>
      <c r="D10" s="629">
        <f>+D11+D12+D13+D14</f>
        <v>0</v>
      </c>
    </row>
    <row r="11" spans="1:4" ht="15.75" customHeight="1">
      <c r="A11" s="630" t="s">
        <v>700</v>
      </c>
      <c r="B11" s="616" t="s">
        <v>12</v>
      </c>
      <c r="C11" s="617"/>
      <c r="D11" s="618"/>
    </row>
    <row r="12" spans="1:4" ht="15.75" customHeight="1">
      <c r="A12" s="615" t="s">
        <v>701</v>
      </c>
      <c r="B12" s="619" t="s">
        <v>13</v>
      </c>
      <c r="C12" s="620"/>
      <c r="D12" s="621"/>
    </row>
    <row r="13" spans="1:4" ht="15.75" customHeight="1">
      <c r="A13" s="615" t="s">
        <v>702</v>
      </c>
      <c r="B13" s="619" t="s">
        <v>14</v>
      </c>
      <c r="C13" s="620"/>
      <c r="D13" s="621"/>
    </row>
    <row r="14" spans="1:4" ht="15.75" customHeight="1" thickBot="1">
      <c r="A14" s="622" t="s">
        <v>703</v>
      </c>
      <c r="B14" s="623" t="s">
        <v>15</v>
      </c>
      <c r="C14" s="624"/>
      <c r="D14" s="625"/>
    </row>
    <row r="15" spans="1:4" ht="15.75" customHeight="1" thickBot="1">
      <c r="A15" s="626" t="s">
        <v>704</v>
      </c>
      <c r="B15" s="627" t="s">
        <v>16</v>
      </c>
      <c r="C15" s="628"/>
      <c r="D15" s="629">
        <f>+D16+D17+D18</f>
        <v>0</v>
      </c>
    </row>
    <row r="16" spans="1:4" ht="15.75" customHeight="1">
      <c r="A16" s="630" t="s">
        <v>705</v>
      </c>
      <c r="B16" s="616" t="s">
        <v>17</v>
      </c>
      <c r="C16" s="617"/>
      <c r="D16" s="618"/>
    </row>
    <row r="17" spans="1:4" ht="15.75" customHeight="1">
      <c r="A17" s="615" t="s">
        <v>706</v>
      </c>
      <c r="B17" s="619" t="s">
        <v>18</v>
      </c>
      <c r="C17" s="620"/>
      <c r="D17" s="621"/>
    </row>
    <row r="18" spans="1:4" ht="15.75" customHeight="1" thickBot="1">
      <c r="A18" s="622" t="s">
        <v>707</v>
      </c>
      <c r="B18" s="623" t="s">
        <v>19</v>
      </c>
      <c r="C18" s="624"/>
      <c r="D18" s="625"/>
    </row>
    <row r="19" spans="1:4" ht="15.75" customHeight="1" thickBot="1">
      <c r="A19" s="626" t="s">
        <v>708</v>
      </c>
      <c r="B19" s="627" t="s">
        <v>20</v>
      </c>
      <c r="C19" s="628"/>
      <c r="D19" s="629">
        <f>+D20+D21+D22</f>
        <v>0</v>
      </c>
    </row>
    <row r="20" spans="1:4" ht="15.75" customHeight="1">
      <c r="A20" s="630" t="s">
        <v>709</v>
      </c>
      <c r="B20" s="616" t="s">
        <v>21</v>
      </c>
      <c r="C20" s="617"/>
      <c r="D20" s="618"/>
    </row>
    <row r="21" spans="1:4" ht="15.75" customHeight="1">
      <c r="A21" s="615" t="s">
        <v>710</v>
      </c>
      <c r="B21" s="619" t="s">
        <v>22</v>
      </c>
      <c r="C21" s="620"/>
      <c r="D21" s="621"/>
    </row>
    <row r="22" spans="1:4" ht="15.75" customHeight="1">
      <c r="A22" s="615" t="s">
        <v>711</v>
      </c>
      <c r="B22" s="619" t="s">
        <v>23</v>
      </c>
      <c r="C22" s="620"/>
      <c r="D22" s="621"/>
    </row>
    <row r="23" spans="1:4" ht="15.75" customHeight="1">
      <c r="A23" s="615" t="s">
        <v>712</v>
      </c>
      <c r="B23" s="619" t="s">
        <v>24</v>
      </c>
      <c r="C23" s="620"/>
      <c r="D23" s="621"/>
    </row>
    <row r="24" spans="1:4" ht="15.75" customHeight="1">
      <c r="A24" s="615"/>
      <c r="B24" s="619" t="s">
        <v>25</v>
      </c>
      <c r="C24" s="620"/>
      <c r="D24" s="621"/>
    </row>
    <row r="25" spans="1:4" ht="15.75" customHeight="1">
      <c r="A25" s="615"/>
      <c r="B25" s="619" t="s">
        <v>26</v>
      </c>
      <c r="C25" s="620"/>
      <c r="D25" s="621"/>
    </row>
    <row r="26" spans="1:4" ht="15.75" customHeight="1">
      <c r="A26" s="615"/>
      <c r="B26" s="619" t="s">
        <v>27</v>
      </c>
      <c r="C26" s="620"/>
      <c r="D26" s="621"/>
    </row>
    <row r="27" spans="1:4" ht="15.75" customHeight="1">
      <c r="A27" s="615"/>
      <c r="B27" s="619" t="s">
        <v>28</v>
      </c>
      <c r="C27" s="620"/>
      <c r="D27" s="621"/>
    </row>
    <row r="28" spans="1:4" ht="15.75" customHeight="1">
      <c r="A28" s="615"/>
      <c r="B28" s="619" t="s">
        <v>29</v>
      </c>
      <c r="C28" s="620"/>
      <c r="D28" s="621"/>
    </row>
    <row r="29" spans="1:4" ht="15.75" customHeight="1">
      <c r="A29" s="615"/>
      <c r="B29" s="619" t="s">
        <v>30</v>
      </c>
      <c r="C29" s="620"/>
      <c r="D29" s="621"/>
    </row>
    <row r="30" spans="1:4" ht="15.75" customHeight="1">
      <c r="A30" s="615"/>
      <c r="B30" s="619" t="s">
        <v>31</v>
      </c>
      <c r="C30" s="620"/>
      <c r="D30" s="621"/>
    </row>
    <row r="31" spans="1:4" ht="15.75" customHeight="1">
      <c r="A31" s="615"/>
      <c r="B31" s="619" t="s">
        <v>32</v>
      </c>
      <c r="C31" s="620"/>
      <c r="D31" s="621"/>
    </row>
    <row r="32" spans="1:4" ht="15.75" customHeight="1">
      <c r="A32" s="615"/>
      <c r="B32" s="619" t="s">
        <v>33</v>
      </c>
      <c r="C32" s="620"/>
      <c r="D32" s="621"/>
    </row>
    <row r="33" spans="1:4" ht="15.75" customHeight="1">
      <c r="A33" s="615"/>
      <c r="B33" s="619" t="s">
        <v>34</v>
      </c>
      <c r="C33" s="620"/>
      <c r="D33" s="621"/>
    </row>
    <row r="34" spans="1:4" ht="15.75" customHeight="1">
      <c r="A34" s="615"/>
      <c r="B34" s="619" t="s">
        <v>613</v>
      </c>
      <c r="C34" s="620"/>
      <c r="D34" s="621"/>
    </row>
    <row r="35" spans="1:4" ht="15.75" customHeight="1">
      <c r="A35" s="615"/>
      <c r="B35" s="619" t="s">
        <v>615</v>
      </c>
      <c r="C35" s="620"/>
      <c r="D35" s="621"/>
    </row>
    <row r="36" spans="1:4" ht="15.75" customHeight="1">
      <c r="A36" s="615"/>
      <c r="B36" s="619" t="s">
        <v>617</v>
      </c>
      <c r="C36" s="620"/>
      <c r="D36" s="621"/>
    </row>
    <row r="37" spans="1:4" ht="15.75" customHeight="1">
      <c r="A37" s="615"/>
      <c r="B37" s="619" t="s">
        <v>619</v>
      </c>
      <c r="C37" s="620"/>
      <c r="D37" s="621"/>
    </row>
    <row r="38" spans="1:4" ht="15.75" customHeight="1" thickBot="1">
      <c r="A38" s="622"/>
      <c r="B38" s="623" t="s">
        <v>621</v>
      </c>
      <c r="C38" s="624"/>
      <c r="D38" s="625"/>
    </row>
    <row r="39" spans="1:6" ht="15.75" customHeight="1" thickBot="1">
      <c r="A39" s="879" t="s">
        <v>713</v>
      </c>
      <c r="B39" s="880"/>
      <c r="C39" s="631"/>
      <c r="D39" s="629">
        <f>+D6+D7+D8+D9+D10+D15+D19+D23+D24+D25+D26+D27+D28+D29+D30+D31+D32+D33+D34+D35+D36+D37+D38</f>
        <v>0</v>
      </c>
      <c r="F39" s="632"/>
    </row>
    <row r="40" ht="15.75">
      <c r="A40" s="633" t="s">
        <v>714</v>
      </c>
    </row>
    <row r="41" spans="1:4" ht="15.75">
      <c r="A41" s="634"/>
      <c r="B41" s="635"/>
      <c r="C41" s="875"/>
      <c r="D41" s="875"/>
    </row>
    <row r="42" spans="1:4" ht="15.75">
      <c r="A42" s="634"/>
      <c r="B42" s="635"/>
      <c r="C42" s="636"/>
      <c r="D42" s="636"/>
    </row>
    <row r="43" spans="1:4" ht="15.75">
      <c r="A43" s="635"/>
      <c r="B43" s="635"/>
      <c r="C43" s="875"/>
      <c r="D43" s="875"/>
    </row>
    <row r="44" spans="1:2" ht="15.75">
      <c r="A44" s="637"/>
      <c r="B44" s="637"/>
    </row>
    <row r="45" spans="1:3" ht="15.75">
      <c r="A45" s="637"/>
      <c r="B45" s="637"/>
      <c r="C45" s="637"/>
    </row>
  </sheetData>
  <sheetProtection/>
  <mergeCells count="5">
    <mergeCell ref="C43:D43"/>
    <mergeCell ref="C1:D1"/>
    <mergeCell ref="A2:D2"/>
    <mergeCell ref="A39:B39"/>
    <mergeCell ref="C41:D4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3"/>
  <sheetViews>
    <sheetView view="pageLayout" workbookViewId="0" topLeftCell="A1">
      <selection activeCell="K19" sqref="K19"/>
    </sheetView>
  </sheetViews>
  <sheetFormatPr defaultColWidth="9.00390625" defaultRowHeight="12.75"/>
  <cols>
    <col min="1" max="1" width="9.375" style="639" customWidth="1"/>
    <col min="2" max="2" width="58.375" style="639" customWidth="1"/>
    <col min="3" max="5" width="25.00390625" style="639" customWidth="1"/>
    <col min="6" max="6" width="5.50390625" style="639" customWidth="1"/>
    <col min="7" max="16384" width="9.375" style="639" customWidth="1"/>
  </cols>
  <sheetData>
    <row r="1" spans="1:6" ht="12.75">
      <c r="A1" s="638"/>
      <c r="F1" s="881" t="s">
        <v>715</v>
      </c>
    </row>
    <row r="2" spans="1:6" ht="33" customHeight="1">
      <c r="A2" s="882" t="s">
        <v>809</v>
      </c>
      <c r="B2" s="882"/>
      <c r="C2" s="882"/>
      <c r="D2" s="882"/>
      <c r="E2" s="882"/>
      <c r="F2" s="881"/>
    </row>
    <row r="3" spans="1:6" ht="16.5" thickBot="1">
      <c r="A3" s="640"/>
      <c r="F3" s="881"/>
    </row>
    <row r="4" spans="1:6" ht="79.5" thickBot="1">
      <c r="A4" s="641" t="s">
        <v>569</v>
      </c>
      <c r="B4" s="642" t="s">
        <v>716</v>
      </c>
      <c r="C4" s="642" t="s">
        <v>717</v>
      </c>
      <c r="D4" s="642" t="s">
        <v>718</v>
      </c>
      <c r="E4" s="643" t="s">
        <v>719</v>
      </c>
      <c r="F4" s="881"/>
    </row>
    <row r="5" spans="1:6" ht="15.75">
      <c r="A5" s="644" t="s">
        <v>7</v>
      </c>
      <c r="B5" s="645" t="s">
        <v>720</v>
      </c>
      <c r="C5" s="646"/>
      <c r="D5" s="647">
        <v>300000</v>
      </c>
      <c r="E5" s="648"/>
      <c r="F5" s="881"/>
    </row>
    <row r="6" spans="1:6" ht="15.75">
      <c r="A6" s="649" t="s">
        <v>8</v>
      </c>
      <c r="B6" s="650" t="s">
        <v>721</v>
      </c>
      <c r="C6" s="651"/>
      <c r="D6" s="652">
        <v>1040000</v>
      </c>
      <c r="E6" s="653"/>
      <c r="F6" s="881"/>
    </row>
    <row r="7" spans="1:6" ht="15.75">
      <c r="A7" s="649" t="s">
        <v>9</v>
      </c>
      <c r="B7" s="650"/>
      <c r="C7" s="651"/>
      <c r="D7" s="652"/>
      <c r="E7" s="653"/>
      <c r="F7" s="881"/>
    </row>
    <row r="8" spans="1:6" ht="15.75">
      <c r="A8" s="649" t="s">
        <v>10</v>
      </c>
      <c r="B8" s="650"/>
      <c r="C8" s="651"/>
      <c r="D8" s="652"/>
      <c r="E8" s="653"/>
      <c r="F8" s="881"/>
    </row>
    <row r="9" spans="1:6" ht="15.75">
      <c r="A9" s="649" t="s">
        <v>11</v>
      </c>
      <c r="B9" s="650"/>
      <c r="C9" s="651"/>
      <c r="D9" s="652"/>
      <c r="E9" s="653"/>
      <c r="F9" s="881"/>
    </row>
    <row r="10" spans="1:6" ht="15.75">
      <c r="A10" s="649" t="s">
        <v>12</v>
      </c>
      <c r="B10" s="650"/>
      <c r="C10" s="651"/>
      <c r="D10" s="652"/>
      <c r="E10" s="653"/>
      <c r="F10" s="881"/>
    </row>
    <row r="11" spans="1:6" ht="15.75">
      <c r="A11" s="649" t="s">
        <v>13</v>
      </c>
      <c r="B11" s="650"/>
      <c r="C11" s="651"/>
      <c r="D11" s="652"/>
      <c r="E11" s="653"/>
      <c r="F11" s="881"/>
    </row>
    <row r="12" spans="1:6" ht="15.75">
      <c r="A12" s="649" t="s">
        <v>14</v>
      </c>
      <c r="B12" s="650"/>
      <c r="C12" s="651"/>
      <c r="D12" s="652"/>
      <c r="E12" s="653"/>
      <c r="F12" s="881"/>
    </row>
    <row r="13" spans="1:6" ht="15.75">
      <c r="A13" s="649" t="s">
        <v>15</v>
      </c>
      <c r="B13" s="650"/>
      <c r="C13" s="651"/>
      <c r="D13" s="652"/>
      <c r="E13" s="653"/>
      <c r="F13" s="881"/>
    </row>
    <row r="14" spans="1:6" ht="15.75">
      <c r="A14" s="649" t="s">
        <v>16</v>
      </c>
      <c r="B14" s="650"/>
      <c r="C14" s="651"/>
      <c r="D14" s="652"/>
      <c r="E14" s="653"/>
      <c r="F14" s="881"/>
    </row>
    <row r="15" spans="1:6" ht="15.75">
      <c r="A15" s="649" t="s">
        <v>17</v>
      </c>
      <c r="B15" s="650"/>
      <c r="C15" s="651"/>
      <c r="D15" s="652"/>
      <c r="E15" s="653"/>
      <c r="F15" s="881"/>
    </row>
    <row r="16" spans="1:6" ht="15.75">
      <c r="A16" s="649" t="s">
        <v>18</v>
      </c>
      <c r="B16" s="650"/>
      <c r="C16" s="651"/>
      <c r="D16" s="652"/>
      <c r="E16" s="653"/>
      <c r="F16" s="881"/>
    </row>
    <row r="17" spans="1:6" ht="15.75">
      <c r="A17" s="649" t="s">
        <v>19</v>
      </c>
      <c r="B17" s="650"/>
      <c r="C17" s="651"/>
      <c r="D17" s="652"/>
      <c r="E17" s="653"/>
      <c r="F17" s="881"/>
    </row>
    <row r="18" spans="1:6" ht="15.75">
      <c r="A18" s="649" t="s">
        <v>20</v>
      </c>
      <c r="B18" s="650"/>
      <c r="C18" s="651"/>
      <c r="D18" s="652"/>
      <c r="E18" s="653"/>
      <c r="F18" s="881"/>
    </row>
    <row r="19" spans="1:6" ht="15.75">
      <c r="A19" s="649" t="s">
        <v>21</v>
      </c>
      <c r="B19" s="650"/>
      <c r="C19" s="651"/>
      <c r="D19" s="652"/>
      <c r="E19" s="653"/>
      <c r="F19" s="881"/>
    </row>
    <row r="20" spans="1:6" ht="15.75">
      <c r="A20" s="649" t="s">
        <v>22</v>
      </c>
      <c r="B20" s="650"/>
      <c r="C20" s="651"/>
      <c r="D20" s="652"/>
      <c r="E20" s="653"/>
      <c r="F20" s="881"/>
    </row>
    <row r="21" spans="1:6" ht="16.5" thickBot="1">
      <c r="A21" s="654" t="s">
        <v>23</v>
      </c>
      <c r="B21" s="655"/>
      <c r="C21" s="656"/>
      <c r="D21" s="657"/>
      <c r="E21" s="658"/>
      <c r="F21" s="881"/>
    </row>
    <row r="22" spans="1:6" ht="16.5" thickBot="1">
      <c r="A22" s="883" t="s">
        <v>722</v>
      </c>
      <c r="B22" s="884"/>
      <c r="C22" s="659"/>
      <c r="D22" s="660">
        <f>IF(SUM(D5:D21)=0,"",SUM(D5:D21))</f>
        <v>1340000</v>
      </c>
      <c r="E22" s="661">
        <f>IF(SUM(E5:E21)=0,"",SUM(E5:E21))</f>
      </c>
      <c r="F22" s="881"/>
    </row>
    <row r="23" ht="15.75">
      <c r="A23" s="640"/>
    </row>
  </sheetData>
  <sheetProtection/>
  <mergeCells count="3">
    <mergeCell ref="F1:F22"/>
    <mergeCell ref="A2:E2"/>
    <mergeCell ref="A22:B22"/>
  </mergeCells>
  <printOptions/>
  <pageMargins left="0.75" right="0.75" top="1" bottom="1" header="0.5" footer="0.5"/>
  <pageSetup horizontalDpi="360" verticalDpi="36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25"/>
  <sheetViews>
    <sheetView view="pageLayout" workbookViewId="0" topLeftCell="A1">
      <selection activeCell="E25" sqref="E25"/>
    </sheetView>
  </sheetViews>
  <sheetFormatPr defaultColWidth="9.00390625" defaultRowHeight="12.75"/>
  <cols>
    <col min="1" max="1" width="5.00390625" style="0" customWidth="1"/>
    <col min="2" max="2" width="68.625" style="0" customWidth="1"/>
    <col min="3" max="3" width="21.375" style="0" customWidth="1"/>
    <col min="4" max="4" width="19.50390625" style="0" customWidth="1"/>
    <col min="5" max="5" width="20.50390625" style="0" customWidth="1"/>
    <col min="6" max="6" width="4.00390625" style="0" customWidth="1"/>
  </cols>
  <sheetData>
    <row r="2" spans="2:3" ht="12.75">
      <c r="B2" s="675"/>
      <c r="C2" s="675"/>
    </row>
    <row r="3" spans="2:3" ht="12.75">
      <c r="B3" s="662"/>
      <c r="C3" s="662"/>
    </row>
    <row r="5" spans="2:3" ht="14.25">
      <c r="B5" s="676" t="s">
        <v>739</v>
      </c>
      <c r="C5" s="676"/>
    </row>
    <row r="6" spans="2:5" ht="15">
      <c r="B6" s="663"/>
      <c r="E6" s="677" t="s">
        <v>456</v>
      </c>
    </row>
    <row r="7" ht="12.75">
      <c r="C7" s="664"/>
    </row>
    <row r="8" spans="1:6" s="674" customFormat="1" ht="12.75">
      <c r="A8" s="678"/>
      <c r="B8" s="678" t="s">
        <v>46</v>
      </c>
      <c r="C8" s="679" t="s">
        <v>166</v>
      </c>
      <c r="D8" s="679" t="s">
        <v>491</v>
      </c>
      <c r="E8" s="679" t="s">
        <v>39</v>
      </c>
      <c r="F8" s="885" t="s">
        <v>791</v>
      </c>
    </row>
    <row r="9" spans="1:6" ht="12.75">
      <c r="A9" s="680">
        <v>1</v>
      </c>
      <c r="B9" s="681" t="s">
        <v>740</v>
      </c>
      <c r="C9" s="682">
        <v>114094186</v>
      </c>
      <c r="D9" s="682">
        <v>7086</v>
      </c>
      <c r="E9" s="682">
        <f>C9+D9</f>
        <v>114101272</v>
      </c>
      <c r="F9" s="885"/>
    </row>
    <row r="10" spans="1:6" ht="12.75">
      <c r="A10" s="680">
        <v>2</v>
      </c>
      <c r="B10" s="681" t="s">
        <v>741</v>
      </c>
      <c r="C10" s="682">
        <v>66080992</v>
      </c>
      <c r="D10" s="682">
        <v>14971322</v>
      </c>
      <c r="E10" s="682">
        <f>C10+D10</f>
        <v>81052314</v>
      </c>
      <c r="F10" s="885"/>
    </row>
    <row r="11" spans="1:6" ht="15">
      <c r="A11" s="680" t="s">
        <v>742</v>
      </c>
      <c r="B11" s="683" t="s">
        <v>743</v>
      </c>
      <c r="C11" s="684">
        <f>C9-C10</f>
        <v>48013194</v>
      </c>
      <c r="D11" s="684">
        <f>D9-D10</f>
        <v>-14964236</v>
      </c>
      <c r="E11" s="684">
        <f>E9-E10</f>
        <v>33048958</v>
      </c>
      <c r="F11" s="885"/>
    </row>
    <row r="12" spans="1:6" ht="12.75">
      <c r="A12" s="680">
        <v>3</v>
      </c>
      <c r="B12" s="681" t="s">
        <v>744</v>
      </c>
      <c r="C12" s="682">
        <v>15709925</v>
      </c>
      <c r="D12" s="682">
        <v>15289118</v>
      </c>
      <c r="E12" s="682">
        <f>SUM(C12:D12)</f>
        <v>30999043</v>
      </c>
      <c r="F12" s="885"/>
    </row>
    <row r="13" spans="1:6" ht="12.75">
      <c r="A13" s="680">
        <v>4</v>
      </c>
      <c r="B13" s="681" t="s">
        <v>745</v>
      </c>
      <c r="C13" s="682">
        <v>25537876</v>
      </c>
      <c r="D13" s="681">
        <v>0</v>
      </c>
      <c r="E13" s="682">
        <f>SUM(C13:D13)</f>
        <v>25537876</v>
      </c>
      <c r="F13" s="885"/>
    </row>
    <row r="14" spans="1:6" ht="15">
      <c r="A14" s="680" t="s">
        <v>746</v>
      </c>
      <c r="B14" s="683" t="s">
        <v>747</v>
      </c>
      <c r="C14" s="684">
        <f>C12-C13</f>
        <v>-9827951</v>
      </c>
      <c r="D14" s="684">
        <f>D12-D13</f>
        <v>15289118</v>
      </c>
      <c r="E14" s="684">
        <f>E12-E13</f>
        <v>5461167</v>
      </c>
      <c r="F14" s="885"/>
    </row>
    <row r="15" spans="1:6" ht="15">
      <c r="A15" s="680" t="s">
        <v>748</v>
      </c>
      <c r="B15" s="683" t="s">
        <v>749</v>
      </c>
      <c r="C15" s="684">
        <f>C11+C14</f>
        <v>38185243</v>
      </c>
      <c r="D15" s="684">
        <f>D11+D14</f>
        <v>324882</v>
      </c>
      <c r="E15" s="684">
        <f>E11+E14</f>
        <v>38510125</v>
      </c>
      <c r="F15" s="885"/>
    </row>
    <row r="16" spans="1:6" ht="15">
      <c r="A16" s="680">
        <v>5</v>
      </c>
      <c r="B16" s="685" t="s">
        <v>750</v>
      </c>
      <c r="C16" s="686">
        <v>0</v>
      </c>
      <c r="D16" s="681"/>
      <c r="E16" s="681"/>
      <c r="F16" s="885"/>
    </row>
    <row r="17" spans="1:6" ht="15">
      <c r="A17" s="680">
        <v>6</v>
      </c>
      <c r="B17" s="685" t="s">
        <v>751</v>
      </c>
      <c r="C17" s="686">
        <v>0</v>
      </c>
      <c r="D17" s="681"/>
      <c r="E17" s="681"/>
      <c r="F17" s="885"/>
    </row>
    <row r="18" spans="1:6" ht="15">
      <c r="A18" s="680" t="s">
        <v>752</v>
      </c>
      <c r="B18" s="683" t="s">
        <v>753</v>
      </c>
      <c r="C18" s="684">
        <v>0</v>
      </c>
      <c r="D18" s="681"/>
      <c r="E18" s="681"/>
      <c r="F18" s="885"/>
    </row>
    <row r="19" spans="1:6" ht="15">
      <c r="A19" s="680">
        <v>7</v>
      </c>
      <c r="B19" s="685" t="s">
        <v>754</v>
      </c>
      <c r="C19" s="686">
        <v>0</v>
      </c>
      <c r="D19" s="681"/>
      <c r="E19" s="681"/>
      <c r="F19" s="885"/>
    </row>
    <row r="20" spans="1:6" ht="15">
      <c r="A20" s="680">
        <v>8</v>
      </c>
      <c r="B20" s="685" t="s">
        <v>755</v>
      </c>
      <c r="C20" s="686">
        <v>0</v>
      </c>
      <c r="D20" s="681"/>
      <c r="E20" s="681"/>
      <c r="F20" s="885"/>
    </row>
    <row r="21" spans="1:6" ht="15">
      <c r="A21" s="680" t="s">
        <v>756</v>
      </c>
      <c r="B21" s="685" t="s">
        <v>757</v>
      </c>
      <c r="C21" s="686">
        <v>0</v>
      </c>
      <c r="D21" s="681"/>
      <c r="E21" s="681"/>
      <c r="F21" s="885"/>
    </row>
    <row r="22" spans="1:6" ht="15">
      <c r="A22" s="687" t="s">
        <v>758</v>
      </c>
      <c r="B22" s="683" t="s">
        <v>759</v>
      </c>
      <c r="C22" s="683">
        <v>0</v>
      </c>
      <c r="D22" s="681"/>
      <c r="E22" s="681"/>
      <c r="F22" s="885"/>
    </row>
    <row r="23" spans="1:6" ht="15">
      <c r="A23" s="680" t="s">
        <v>760</v>
      </c>
      <c r="B23" s="683" t="s">
        <v>761</v>
      </c>
      <c r="C23" s="688">
        <v>38185243</v>
      </c>
      <c r="D23" s="689">
        <v>324882</v>
      </c>
      <c r="E23" s="689">
        <v>38510125</v>
      </c>
      <c r="F23" s="885"/>
    </row>
    <row r="24" spans="1:6" ht="15">
      <c r="A24" s="690" t="s">
        <v>762</v>
      </c>
      <c r="B24" s="691" t="s">
        <v>763</v>
      </c>
      <c r="C24" s="692">
        <v>38185243</v>
      </c>
      <c r="D24" s="689">
        <v>324882</v>
      </c>
      <c r="E24" s="689">
        <f>SUM(C24:D24)</f>
        <v>38510125</v>
      </c>
      <c r="F24" s="885"/>
    </row>
    <row r="25" spans="1:6" ht="15">
      <c r="A25" s="680" t="s">
        <v>764</v>
      </c>
      <c r="B25" s="693" t="s">
        <v>765</v>
      </c>
      <c r="C25" s="689">
        <f>C23-C24</f>
        <v>0</v>
      </c>
      <c r="D25" s="689">
        <f>D23-D24</f>
        <v>0</v>
      </c>
      <c r="E25" s="689">
        <f>E23-E24</f>
        <v>0</v>
      </c>
      <c r="F25" s="885"/>
    </row>
  </sheetData>
  <sheetProtection/>
  <mergeCells count="1">
    <mergeCell ref="F8:F25"/>
  </mergeCells>
  <printOptions/>
  <pageMargins left="0.7" right="0.7" top="0.75" bottom="0.75" header="0.3" footer="0.3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M25" sqref="M25"/>
    </sheetView>
  </sheetViews>
  <sheetFormatPr defaultColWidth="9.00390625" defaultRowHeight="12.75"/>
  <cols>
    <col min="1" max="1" width="7.625" style="0" customWidth="1"/>
    <col min="2" max="2" width="60.875" style="0" customWidth="1"/>
    <col min="3" max="5" width="16.375" style="0" customWidth="1"/>
  </cols>
  <sheetData>
    <row r="1" ht="15">
      <c r="C1" s="728" t="s">
        <v>818</v>
      </c>
    </row>
    <row r="2" spans="1:3" ht="14.25">
      <c r="A2" s="729"/>
      <c r="B2" s="729"/>
      <c r="C2" s="729"/>
    </row>
    <row r="3" spans="1:3" ht="33.75" customHeight="1">
      <c r="A3" s="886" t="s">
        <v>813</v>
      </c>
      <c r="B3" s="886"/>
      <c r="C3" s="886"/>
    </row>
    <row r="4" ht="12.75">
      <c r="C4" s="730"/>
    </row>
    <row r="5" spans="1:5" s="662" customFormat="1" ht="43.5" customHeight="1">
      <c r="A5" s="734" t="s">
        <v>5</v>
      </c>
      <c r="B5" s="735" t="s">
        <v>46</v>
      </c>
      <c r="C5" s="736" t="s">
        <v>491</v>
      </c>
      <c r="D5" s="733" t="s">
        <v>166</v>
      </c>
      <c r="E5" s="733" t="s">
        <v>40</v>
      </c>
    </row>
    <row r="6" spans="1:5" ht="28.5" customHeight="1">
      <c r="A6" s="737" t="s">
        <v>7</v>
      </c>
      <c r="B6" s="738" t="s">
        <v>819</v>
      </c>
      <c r="C6" s="739">
        <f>C7+C8</f>
        <v>225371</v>
      </c>
      <c r="D6" s="739">
        <f>D7+D8</f>
        <v>5419734</v>
      </c>
      <c r="E6" s="741">
        <f>SUM(C6:D6)</f>
        <v>5645105</v>
      </c>
    </row>
    <row r="7" spans="1:5" ht="18" customHeight="1">
      <c r="A7" s="737" t="s">
        <v>8</v>
      </c>
      <c r="B7" s="731" t="s">
        <v>814</v>
      </c>
      <c r="C7" s="740">
        <v>165676</v>
      </c>
      <c r="D7" s="682">
        <v>5418869</v>
      </c>
      <c r="E7" s="682">
        <f aca="true" t="shared" si="0" ref="E7:E13">SUM(C7:D7)</f>
        <v>5584545</v>
      </c>
    </row>
    <row r="8" spans="1:5" ht="18" customHeight="1">
      <c r="A8" s="737" t="s">
        <v>9</v>
      </c>
      <c r="B8" s="731" t="s">
        <v>815</v>
      </c>
      <c r="C8" s="740">
        <v>59695</v>
      </c>
      <c r="D8" s="682">
        <v>865</v>
      </c>
      <c r="E8" s="682">
        <f t="shared" si="0"/>
        <v>60560</v>
      </c>
    </row>
    <row r="9" spans="1:5" ht="18" customHeight="1">
      <c r="A9" s="737" t="s">
        <v>10</v>
      </c>
      <c r="B9" s="732" t="s">
        <v>816</v>
      </c>
      <c r="C9" s="740">
        <v>15070833</v>
      </c>
      <c r="D9" s="682">
        <v>124488219</v>
      </c>
      <c r="E9" s="682">
        <f t="shared" si="0"/>
        <v>139559052</v>
      </c>
    </row>
    <row r="10" spans="1:5" ht="18" customHeight="1">
      <c r="A10" s="737" t="s">
        <v>11</v>
      </c>
      <c r="B10" s="732" t="s">
        <v>817</v>
      </c>
      <c r="C10" s="740">
        <v>14971322</v>
      </c>
      <c r="D10" s="682">
        <v>123028233</v>
      </c>
      <c r="E10" s="682">
        <f t="shared" si="0"/>
        <v>137999555</v>
      </c>
    </row>
    <row r="11" spans="1:5" ht="25.5" customHeight="1">
      <c r="A11" s="737" t="s">
        <v>12</v>
      </c>
      <c r="B11" s="738" t="s">
        <v>820</v>
      </c>
      <c r="C11" s="739">
        <f>C6+C9-C10</f>
        <v>324882</v>
      </c>
      <c r="D11" s="739">
        <f>D6+D9-D10</f>
        <v>6879720</v>
      </c>
      <c r="E11" s="741">
        <f t="shared" si="0"/>
        <v>7204602</v>
      </c>
    </row>
    <row r="12" spans="1:5" ht="18" customHeight="1">
      <c r="A12" s="737" t="s">
        <v>13</v>
      </c>
      <c r="B12" s="731" t="s">
        <v>814</v>
      </c>
      <c r="C12" s="740">
        <v>312687</v>
      </c>
      <c r="D12" s="682">
        <v>6854410</v>
      </c>
      <c r="E12" s="682">
        <f t="shared" si="0"/>
        <v>7167097</v>
      </c>
    </row>
    <row r="13" spans="1:5" ht="18" customHeight="1">
      <c r="A13" s="737" t="s">
        <v>14</v>
      </c>
      <c r="B13" s="731" t="s">
        <v>815</v>
      </c>
      <c r="C13" s="740">
        <v>12195</v>
      </c>
      <c r="D13" s="682">
        <v>25310</v>
      </c>
      <c r="E13" s="682">
        <f t="shared" si="0"/>
        <v>37505</v>
      </c>
    </row>
  </sheetData>
  <sheetProtection/>
  <mergeCells count="1">
    <mergeCell ref="A3:C3"/>
  </mergeCells>
  <conditionalFormatting sqref="C11:D11">
    <cfRule type="cellIs" priority="1" dxfId="3" operator="notEqual" stopIfTrue="1">
      <formula>SUM(C12:C13)</formula>
    </cfRule>
  </conditionalFormatting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">
      <selection activeCell="G103" sqref="G103"/>
    </sheetView>
  </sheetViews>
  <sheetFormatPr defaultColWidth="9.00390625" defaultRowHeight="12.75"/>
  <cols>
    <col min="1" max="1" width="8.625" style="276" customWidth="1"/>
    <col min="2" max="2" width="60.00390625" style="276" customWidth="1"/>
    <col min="3" max="3" width="14.375" style="277" customWidth="1"/>
    <col min="4" max="5" width="14.625" style="277" customWidth="1"/>
    <col min="6" max="16384" width="9.375" style="298" customWidth="1"/>
  </cols>
  <sheetData>
    <row r="1" spans="1:5" ht="87" customHeight="1">
      <c r="A1" s="743" t="s">
        <v>4</v>
      </c>
      <c r="B1" s="743"/>
      <c r="C1" s="743"/>
      <c r="D1" s="743"/>
      <c r="E1" s="743"/>
    </row>
    <row r="2" spans="1:5" ht="15.75" customHeight="1" thickBot="1">
      <c r="A2" s="742" t="s">
        <v>105</v>
      </c>
      <c r="B2" s="742"/>
      <c r="C2" s="217"/>
      <c r="D2" s="217"/>
      <c r="E2" s="217" t="s">
        <v>456</v>
      </c>
    </row>
    <row r="3" spans="1:5" ht="37.5" customHeight="1" thickBot="1">
      <c r="A3" s="21" t="s">
        <v>53</v>
      </c>
      <c r="B3" s="22" t="s">
        <v>6</v>
      </c>
      <c r="C3" s="30" t="s">
        <v>792</v>
      </c>
      <c r="D3" s="30" t="s">
        <v>794</v>
      </c>
      <c r="E3" s="30" t="s">
        <v>492</v>
      </c>
    </row>
    <row r="4" spans="1:5" s="299" customFormat="1" ht="12" customHeight="1" thickBot="1">
      <c r="A4" s="293" t="s">
        <v>419</v>
      </c>
      <c r="B4" s="294" t="s">
        <v>420</v>
      </c>
      <c r="C4" s="295" t="s">
        <v>421</v>
      </c>
      <c r="D4" s="295" t="s">
        <v>423</v>
      </c>
      <c r="E4" s="295" t="s">
        <v>422</v>
      </c>
    </row>
    <row r="5" spans="1:5" s="300" customFormat="1" ht="12" customHeight="1" thickBot="1">
      <c r="A5" s="18" t="s">
        <v>7</v>
      </c>
      <c r="B5" s="19" t="s">
        <v>195</v>
      </c>
      <c r="C5" s="207">
        <f>+C6+C7+C8+C9+C10+C11</f>
        <v>45420422</v>
      </c>
      <c r="D5" s="207">
        <f>+D6+D7+D8+D9+D10+D11</f>
        <v>50933040</v>
      </c>
      <c r="E5" s="207">
        <f>+E6+E7+E8+E9+E10+E11</f>
        <v>50933040</v>
      </c>
    </row>
    <row r="6" spans="1:5" s="300" customFormat="1" ht="12" customHeight="1">
      <c r="A6" s="13" t="s">
        <v>65</v>
      </c>
      <c r="B6" s="301" t="s">
        <v>196</v>
      </c>
      <c r="C6" s="210">
        <v>15752062</v>
      </c>
      <c r="D6" s="210">
        <v>15763929</v>
      </c>
      <c r="E6" s="210">
        <v>15763929</v>
      </c>
    </row>
    <row r="7" spans="1:5" s="300" customFormat="1" ht="12" customHeight="1">
      <c r="A7" s="12" t="s">
        <v>66</v>
      </c>
      <c r="B7" s="302" t="s">
        <v>197</v>
      </c>
      <c r="C7" s="209">
        <v>15499280</v>
      </c>
      <c r="D7" s="209">
        <v>17512800</v>
      </c>
      <c r="E7" s="209">
        <v>17512800</v>
      </c>
    </row>
    <row r="8" spans="1:5" s="300" customFormat="1" ht="12" customHeight="1">
      <c r="A8" s="12" t="s">
        <v>67</v>
      </c>
      <c r="B8" s="302" t="s">
        <v>198</v>
      </c>
      <c r="C8" s="209">
        <v>12357213</v>
      </c>
      <c r="D8" s="209">
        <v>13608873</v>
      </c>
      <c r="E8" s="209">
        <v>13608873</v>
      </c>
    </row>
    <row r="9" spans="1:5" s="300" customFormat="1" ht="12" customHeight="1">
      <c r="A9" s="12" t="s">
        <v>68</v>
      </c>
      <c r="B9" s="302" t="s">
        <v>199</v>
      </c>
      <c r="C9" s="209">
        <v>1800000</v>
      </c>
      <c r="D9" s="209">
        <v>2128108</v>
      </c>
      <c r="E9" s="209">
        <v>2128108</v>
      </c>
    </row>
    <row r="10" spans="1:5" s="300" customFormat="1" ht="12" customHeight="1">
      <c r="A10" s="12" t="s">
        <v>101</v>
      </c>
      <c r="B10" s="203" t="s">
        <v>359</v>
      </c>
      <c r="C10" s="209">
        <v>11867</v>
      </c>
      <c r="D10" s="209">
        <v>1838200</v>
      </c>
      <c r="E10" s="209">
        <v>1838200</v>
      </c>
    </row>
    <row r="11" spans="1:5" s="300" customFormat="1" ht="12" customHeight="1" thickBot="1">
      <c r="A11" s="14" t="s">
        <v>69</v>
      </c>
      <c r="B11" s="204" t="s">
        <v>360</v>
      </c>
      <c r="C11" s="209"/>
      <c r="D11" s="209">
        <v>81130</v>
      </c>
      <c r="E11" s="209">
        <v>81130</v>
      </c>
    </row>
    <row r="12" spans="1:5" s="300" customFormat="1" ht="24.75" customHeight="1" thickBot="1">
      <c r="A12" s="18" t="s">
        <v>8</v>
      </c>
      <c r="B12" s="202" t="s">
        <v>200</v>
      </c>
      <c r="C12" s="207">
        <f>+C13+C14+C15+C16+C17</f>
        <v>901219</v>
      </c>
      <c r="D12" s="207">
        <f>+D13+D14+D15+D16+D17</f>
        <v>4678694</v>
      </c>
      <c r="E12" s="207">
        <f>+E13+E14+E15+E16+E17</f>
        <v>4528014</v>
      </c>
    </row>
    <row r="13" spans="1:5" s="300" customFormat="1" ht="12" customHeight="1">
      <c r="A13" s="13" t="s">
        <v>71</v>
      </c>
      <c r="B13" s="301" t="s">
        <v>201</v>
      </c>
      <c r="C13" s="210"/>
      <c r="D13" s="210"/>
      <c r="E13" s="210"/>
    </row>
    <row r="14" spans="1:5" s="300" customFormat="1" ht="12" customHeight="1">
      <c r="A14" s="12" t="s">
        <v>72</v>
      </c>
      <c r="B14" s="302" t="s">
        <v>202</v>
      </c>
      <c r="C14" s="209"/>
      <c r="D14" s="209"/>
      <c r="E14" s="209"/>
    </row>
    <row r="15" spans="1:5" s="300" customFormat="1" ht="12" customHeight="1">
      <c r="A15" s="12" t="s">
        <v>73</v>
      </c>
      <c r="B15" s="302" t="s">
        <v>351</v>
      </c>
      <c r="C15" s="209"/>
      <c r="D15" s="209"/>
      <c r="E15" s="209"/>
    </row>
    <row r="16" spans="1:5" s="300" customFormat="1" ht="12" customHeight="1">
      <c r="A16" s="12" t="s">
        <v>74</v>
      </c>
      <c r="B16" s="302" t="s">
        <v>352</v>
      </c>
      <c r="C16" s="209"/>
      <c r="D16" s="209"/>
      <c r="E16" s="209"/>
    </row>
    <row r="17" spans="1:5" s="300" customFormat="1" ht="12" customHeight="1">
      <c r="A17" s="12" t="s">
        <v>75</v>
      </c>
      <c r="B17" s="302" t="s">
        <v>203</v>
      </c>
      <c r="C17" s="209">
        <v>901219</v>
      </c>
      <c r="D17" s="209">
        <v>4678694</v>
      </c>
      <c r="E17" s="209">
        <v>4528014</v>
      </c>
    </row>
    <row r="18" spans="1:5" s="300" customFormat="1" ht="12" customHeight="1" thickBot="1">
      <c r="A18" s="14" t="s">
        <v>81</v>
      </c>
      <c r="B18" s="204" t="s">
        <v>204</v>
      </c>
      <c r="C18" s="211"/>
      <c r="D18" s="211">
        <v>0</v>
      </c>
      <c r="E18" s="211"/>
    </row>
    <row r="19" spans="1:5" s="300" customFormat="1" ht="24" customHeight="1" thickBot="1">
      <c r="A19" s="18" t="s">
        <v>9</v>
      </c>
      <c r="B19" s="19" t="s">
        <v>205</v>
      </c>
      <c r="C19" s="207">
        <f>+C20+C21+C22+C23+C24</f>
        <v>0</v>
      </c>
      <c r="D19" s="207">
        <f>+D20+D21+D22+D23+D24</f>
        <v>35411615</v>
      </c>
      <c r="E19" s="207">
        <f>+E20+E21+E22+E23+E24</f>
        <v>36014230</v>
      </c>
    </row>
    <row r="20" spans="1:5" s="300" customFormat="1" ht="12" customHeight="1">
      <c r="A20" s="13" t="s">
        <v>54</v>
      </c>
      <c r="B20" s="301" t="s">
        <v>206</v>
      </c>
      <c r="C20" s="210"/>
      <c r="D20" s="210">
        <v>486000</v>
      </c>
      <c r="E20" s="210">
        <v>486000</v>
      </c>
    </row>
    <row r="21" spans="1:5" s="300" customFormat="1" ht="12" customHeight="1">
      <c r="A21" s="12" t="s">
        <v>55</v>
      </c>
      <c r="B21" s="302" t="s">
        <v>207</v>
      </c>
      <c r="C21" s="209"/>
      <c r="D21" s="209"/>
      <c r="E21" s="209"/>
    </row>
    <row r="22" spans="1:5" s="300" customFormat="1" ht="12" customHeight="1">
      <c r="A22" s="12" t="s">
        <v>56</v>
      </c>
      <c r="B22" s="302" t="s">
        <v>353</v>
      </c>
      <c r="C22" s="209"/>
      <c r="D22" s="209"/>
      <c r="E22" s="209"/>
    </row>
    <row r="23" spans="1:5" s="300" customFormat="1" ht="12" customHeight="1">
      <c r="A23" s="12" t="s">
        <v>57</v>
      </c>
      <c r="B23" s="302" t="s">
        <v>354</v>
      </c>
      <c r="C23" s="209"/>
      <c r="D23" s="209"/>
      <c r="E23" s="209"/>
    </row>
    <row r="24" spans="1:5" s="300" customFormat="1" ht="12" customHeight="1">
      <c r="A24" s="12" t="s">
        <v>115</v>
      </c>
      <c r="B24" s="302" t="s">
        <v>208</v>
      </c>
      <c r="C24" s="209">
        <v>0</v>
      </c>
      <c r="D24" s="209">
        <v>34925615</v>
      </c>
      <c r="E24" s="209">
        <v>35528230</v>
      </c>
    </row>
    <row r="25" spans="1:5" s="300" customFormat="1" ht="12" customHeight="1" thickBot="1">
      <c r="A25" s="14" t="s">
        <v>116</v>
      </c>
      <c r="B25" s="303" t="s">
        <v>209</v>
      </c>
      <c r="C25" s="211">
        <v>0</v>
      </c>
      <c r="D25" s="211">
        <v>31274365</v>
      </c>
      <c r="E25" s="211">
        <v>31876980</v>
      </c>
    </row>
    <row r="26" spans="1:5" s="300" customFormat="1" ht="12" customHeight="1" thickBot="1">
      <c r="A26" s="18" t="s">
        <v>117</v>
      </c>
      <c r="B26" s="19" t="s">
        <v>210</v>
      </c>
      <c r="C26" s="213">
        <f>+C27+C31+C32+C33</f>
        <v>2300000</v>
      </c>
      <c r="D26" s="213">
        <f>+D27+D31+D32+D33</f>
        <v>2000000</v>
      </c>
      <c r="E26" s="213">
        <f>+E27+E31+E32+E33</f>
        <v>1780091</v>
      </c>
    </row>
    <row r="27" spans="1:5" s="300" customFormat="1" ht="12" customHeight="1">
      <c r="A27" s="13" t="s">
        <v>211</v>
      </c>
      <c r="B27" s="301" t="s">
        <v>366</v>
      </c>
      <c r="C27" s="296">
        <f>+C28+C29+C30</f>
        <v>2000000</v>
      </c>
      <c r="D27" s="296">
        <f>+D28+D29+D30</f>
        <v>2000000</v>
      </c>
      <c r="E27" s="296">
        <f>+E28+E29+E30</f>
        <v>1759872</v>
      </c>
    </row>
    <row r="28" spans="1:5" s="300" customFormat="1" ht="12" customHeight="1">
      <c r="A28" s="12" t="s">
        <v>212</v>
      </c>
      <c r="B28" s="302" t="s">
        <v>217</v>
      </c>
      <c r="C28" s="209">
        <v>500000</v>
      </c>
      <c r="D28" s="209">
        <v>500000</v>
      </c>
      <c r="E28" s="209">
        <v>430000</v>
      </c>
    </row>
    <row r="29" spans="1:5" s="300" customFormat="1" ht="12" customHeight="1">
      <c r="A29" s="12" t="s">
        <v>213</v>
      </c>
      <c r="B29" s="302" t="s">
        <v>218</v>
      </c>
      <c r="C29" s="209">
        <v>0</v>
      </c>
      <c r="D29" s="209">
        <v>0</v>
      </c>
      <c r="E29" s="209"/>
    </row>
    <row r="30" spans="1:5" s="300" customFormat="1" ht="12" customHeight="1">
      <c r="A30" s="12" t="s">
        <v>364</v>
      </c>
      <c r="B30" s="345" t="s">
        <v>365</v>
      </c>
      <c r="C30" s="209">
        <v>1500000</v>
      </c>
      <c r="D30" s="209">
        <v>1500000</v>
      </c>
      <c r="E30" s="209">
        <v>1329872</v>
      </c>
    </row>
    <row r="31" spans="1:5" s="300" customFormat="1" ht="12" customHeight="1">
      <c r="A31" s="12" t="s">
        <v>214</v>
      </c>
      <c r="B31" s="302" t="s">
        <v>219</v>
      </c>
      <c r="C31" s="209">
        <v>300000</v>
      </c>
      <c r="D31" s="209">
        <v>0</v>
      </c>
      <c r="E31" s="209">
        <v>0</v>
      </c>
    </row>
    <row r="32" spans="1:5" s="300" customFormat="1" ht="12" customHeight="1">
      <c r="A32" s="12" t="s">
        <v>215</v>
      </c>
      <c r="B32" s="302" t="s">
        <v>220</v>
      </c>
      <c r="C32" s="209"/>
      <c r="D32" s="209"/>
      <c r="E32" s="209"/>
    </row>
    <row r="33" spans="1:5" s="300" customFormat="1" ht="12" customHeight="1" thickBot="1">
      <c r="A33" s="14" t="s">
        <v>216</v>
      </c>
      <c r="B33" s="303" t="s">
        <v>221</v>
      </c>
      <c r="C33" s="211"/>
      <c r="D33" s="211"/>
      <c r="E33" s="211">
        <v>20219</v>
      </c>
    </row>
    <row r="34" spans="1:5" s="300" customFormat="1" ht="12" customHeight="1" thickBot="1">
      <c r="A34" s="18" t="s">
        <v>11</v>
      </c>
      <c r="B34" s="19" t="s">
        <v>361</v>
      </c>
      <c r="C34" s="207">
        <f>SUM(C35:C45)</f>
        <v>0</v>
      </c>
      <c r="D34" s="207">
        <f>SUM(D35:D45)</f>
        <v>0</v>
      </c>
      <c r="E34" s="207">
        <f>SUM(E35:E45)</f>
        <v>422521</v>
      </c>
    </row>
    <row r="35" spans="1:5" s="300" customFormat="1" ht="12" customHeight="1">
      <c r="A35" s="13" t="s">
        <v>58</v>
      </c>
      <c r="B35" s="301" t="s">
        <v>224</v>
      </c>
      <c r="C35" s="210"/>
      <c r="D35" s="210"/>
      <c r="E35" s="210">
        <v>3937</v>
      </c>
    </row>
    <row r="36" spans="1:5" s="300" customFormat="1" ht="12" customHeight="1">
      <c r="A36" s="12" t="s">
        <v>59</v>
      </c>
      <c r="B36" s="302" t="s">
        <v>225</v>
      </c>
      <c r="C36" s="209"/>
      <c r="D36" s="209"/>
      <c r="E36" s="209">
        <v>122536</v>
      </c>
    </row>
    <row r="37" spans="1:5" s="300" customFormat="1" ht="12" customHeight="1">
      <c r="A37" s="12" t="s">
        <v>60</v>
      </c>
      <c r="B37" s="302" t="s">
        <v>226</v>
      </c>
      <c r="C37" s="209"/>
      <c r="D37" s="209"/>
      <c r="E37" s="209"/>
    </row>
    <row r="38" spans="1:5" s="300" customFormat="1" ht="12" customHeight="1">
      <c r="A38" s="12" t="s">
        <v>119</v>
      </c>
      <c r="B38" s="302" t="s">
        <v>227</v>
      </c>
      <c r="C38" s="209"/>
      <c r="D38" s="209"/>
      <c r="E38" s="209">
        <v>93555</v>
      </c>
    </row>
    <row r="39" spans="1:5" s="300" customFormat="1" ht="12" customHeight="1">
      <c r="A39" s="12" t="s">
        <v>120</v>
      </c>
      <c r="B39" s="302" t="s">
        <v>228</v>
      </c>
      <c r="C39" s="209"/>
      <c r="D39" s="209"/>
      <c r="E39" s="209">
        <v>7901</v>
      </c>
    </row>
    <row r="40" spans="1:5" s="300" customFormat="1" ht="12" customHeight="1">
      <c r="A40" s="12" t="s">
        <v>121</v>
      </c>
      <c r="B40" s="302" t="s">
        <v>229</v>
      </c>
      <c r="C40" s="209"/>
      <c r="D40" s="209"/>
      <c r="E40" s="209">
        <v>82801</v>
      </c>
    </row>
    <row r="41" spans="1:5" s="300" customFormat="1" ht="12" customHeight="1">
      <c r="A41" s="12" t="s">
        <v>122</v>
      </c>
      <c r="B41" s="302" t="s">
        <v>230</v>
      </c>
      <c r="C41" s="209"/>
      <c r="D41" s="209"/>
      <c r="E41" s="209"/>
    </row>
    <row r="42" spans="1:5" s="300" customFormat="1" ht="12" customHeight="1">
      <c r="A42" s="12" t="s">
        <v>123</v>
      </c>
      <c r="B42" s="302" t="s">
        <v>231</v>
      </c>
      <c r="C42" s="209"/>
      <c r="D42" s="209"/>
      <c r="E42" s="209">
        <v>19831</v>
      </c>
    </row>
    <row r="43" spans="1:5" s="300" customFormat="1" ht="12" customHeight="1">
      <c r="A43" s="12" t="s">
        <v>222</v>
      </c>
      <c r="B43" s="302" t="s">
        <v>232</v>
      </c>
      <c r="C43" s="212"/>
      <c r="D43" s="212"/>
      <c r="E43" s="212"/>
    </row>
    <row r="44" spans="1:5" s="300" customFormat="1" ht="12" customHeight="1">
      <c r="A44" s="14" t="s">
        <v>223</v>
      </c>
      <c r="B44" s="303" t="s">
        <v>363</v>
      </c>
      <c r="C44" s="290"/>
      <c r="D44" s="290"/>
      <c r="E44" s="290">
        <v>0</v>
      </c>
    </row>
    <row r="45" spans="1:5" s="300" customFormat="1" ht="12" customHeight="1" thickBot="1">
      <c r="A45" s="14" t="s">
        <v>362</v>
      </c>
      <c r="B45" s="204" t="s">
        <v>233</v>
      </c>
      <c r="C45" s="290"/>
      <c r="D45" s="290"/>
      <c r="E45" s="290">
        <v>91960</v>
      </c>
    </row>
    <row r="46" spans="1:5" s="300" customFormat="1" ht="12" customHeight="1" thickBot="1">
      <c r="A46" s="18" t="s">
        <v>12</v>
      </c>
      <c r="B46" s="19" t="s">
        <v>234</v>
      </c>
      <c r="C46" s="207">
        <f>SUM(C47:C51)</f>
        <v>0</v>
      </c>
      <c r="D46" s="207">
        <f>SUM(D47:D51)</f>
        <v>0</v>
      </c>
      <c r="E46" s="207">
        <f>SUM(E47:E51)</f>
        <v>78740</v>
      </c>
    </row>
    <row r="47" spans="1:5" s="300" customFormat="1" ht="12" customHeight="1">
      <c r="A47" s="13" t="s">
        <v>61</v>
      </c>
      <c r="B47" s="301" t="s">
        <v>238</v>
      </c>
      <c r="C47" s="331"/>
      <c r="D47" s="331"/>
      <c r="E47" s="331"/>
    </row>
    <row r="48" spans="1:5" s="300" customFormat="1" ht="12" customHeight="1">
      <c r="A48" s="12" t="s">
        <v>62</v>
      </c>
      <c r="B48" s="302" t="s">
        <v>239</v>
      </c>
      <c r="C48" s="212"/>
      <c r="D48" s="212"/>
      <c r="E48" s="212"/>
    </row>
    <row r="49" spans="1:5" s="300" customFormat="1" ht="12" customHeight="1">
      <c r="A49" s="12" t="s">
        <v>235</v>
      </c>
      <c r="B49" s="302" t="s">
        <v>240</v>
      </c>
      <c r="C49" s="212"/>
      <c r="D49" s="212">
        <v>0</v>
      </c>
      <c r="E49" s="212">
        <v>78740</v>
      </c>
    </row>
    <row r="50" spans="1:5" s="300" customFormat="1" ht="12" customHeight="1">
      <c r="A50" s="12" t="s">
        <v>236</v>
      </c>
      <c r="B50" s="302" t="s">
        <v>241</v>
      </c>
      <c r="C50" s="212"/>
      <c r="D50" s="212"/>
      <c r="E50" s="212"/>
    </row>
    <row r="51" spans="1:5" s="300" customFormat="1" ht="12" customHeight="1" thickBot="1">
      <c r="A51" s="14" t="s">
        <v>237</v>
      </c>
      <c r="B51" s="204" t="s">
        <v>242</v>
      </c>
      <c r="C51" s="290"/>
      <c r="D51" s="290"/>
      <c r="E51" s="290"/>
    </row>
    <row r="52" spans="1:5" s="300" customFormat="1" ht="12" customHeight="1" thickBot="1">
      <c r="A52" s="18" t="s">
        <v>124</v>
      </c>
      <c r="B52" s="19" t="s">
        <v>243</v>
      </c>
      <c r="C52" s="207">
        <f>SUM(C53:C55)</f>
        <v>0</v>
      </c>
      <c r="D52" s="207">
        <f>SUM(D53:D55)</f>
        <v>0</v>
      </c>
      <c r="E52" s="207">
        <f>SUM(E53:E55)</f>
        <v>10000</v>
      </c>
    </row>
    <row r="53" spans="1:5" s="300" customFormat="1" ht="12" customHeight="1">
      <c r="A53" s="13" t="s">
        <v>63</v>
      </c>
      <c r="B53" s="301" t="s">
        <v>244</v>
      </c>
      <c r="C53" s="210"/>
      <c r="D53" s="210"/>
      <c r="E53" s="210"/>
    </row>
    <row r="54" spans="1:5" s="300" customFormat="1" ht="21.75" customHeight="1">
      <c r="A54" s="12" t="s">
        <v>64</v>
      </c>
      <c r="B54" s="714" t="s">
        <v>355</v>
      </c>
      <c r="C54" s="209"/>
      <c r="D54" s="209"/>
      <c r="E54" s="209">
        <v>10000</v>
      </c>
    </row>
    <row r="55" spans="1:5" s="300" customFormat="1" ht="12" customHeight="1">
      <c r="A55" s="12" t="s">
        <v>247</v>
      </c>
      <c r="B55" s="302" t="s">
        <v>245</v>
      </c>
      <c r="C55" s="209"/>
      <c r="D55" s="209">
        <v>0</v>
      </c>
      <c r="E55" s="209">
        <v>0</v>
      </c>
    </row>
    <row r="56" spans="1:5" s="300" customFormat="1" ht="12" customHeight="1" thickBot="1">
      <c r="A56" s="14" t="s">
        <v>248</v>
      </c>
      <c r="B56" s="204" t="s">
        <v>246</v>
      </c>
      <c r="C56" s="211"/>
      <c r="D56" s="211"/>
      <c r="E56" s="211"/>
    </row>
    <row r="57" spans="1:5" s="300" customFormat="1" ht="12" customHeight="1" thickBot="1">
      <c r="A57" s="18" t="s">
        <v>14</v>
      </c>
      <c r="B57" s="202" t="s">
        <v>249</v>
      </c>
      <c r="C57" s="207">
        <f>SUM(C58:C60)</f>
        <v>21069955</v>
      </c>
      <c r="D57" s="207">
        <f>SUM(D58:D60)</f>
        <v>21069955</v>
      </c>
      <c r="E57" s="207">
        <f>SUM(E58:E60)</f>
        <v>20334636</v>
      </c>
    </row>
    <row r="58" spans="1:5" s="300" customFormat="1" ht="12" customHeight="1">
      <c r="A58" s="13" t="s">
        <v>125</v>
      </c>
      <c r="B58" s="301" t="s">
        <v>251</v>
      </c>
      <c r="C58" s="212"/>
      <c r="D58" s="212"/>
      <c r="E58" s="212"/>
    </row>
    <row r="59" spans="1:5" s="300" customFormat="1" ht="12" customHeight="1">
      <c r="A59" s="12" t="s">
        <v>126</v>
      </c>
      <c r="B59" s="302" t="s">
        <v>356</v>
      </c>
      <c r="C59" s="212"/>
      <c r="D59" s="212"/>
      <c r="E59" s="212"/>
    </row>
    <row r="60" spans="1:5" s="300" customFormat="1" ht="12" customHeight="1">
      <c r="A60" s="12" t="s">
        <v>171</v>
      </c>
      <c r="B60" s="302" t="s">
        <v>252</v>
      </c>
      <c r="C60" s="212">
        <v>21069955</v>
      </c>
      <c r="D60" s="212">
        <v>21069955</v>
      </c>
      <c r="E60" s="212">
        <v>20334636</v>
      </c>
    </row>
    <row r="61" spans="1:5" s="300" customFormat="1" ht="12" customHeight="1" thickBot="1">
      <c r="A61" s="14" t="s">
        <v>250</v>
      </c>
      <c r="B61" s="204" t="s">
        <v>253</v>
      </c>
      <c r="C61" s="212"/>
      <c r="D61" s="212"/>
      <c r="E61" s="212"/>
    </row>
    <row r="62" spans="1:5" s="300" customFormat="1" ht="12" customHeight="1" thickBot="1">
      <c r="A62" s="352" t="s">
        <v>403</v>
      </c>
      <c r="B62" s="19" t="s">
        <v>254</v>
      </c>
      <c r="C62" s="213">
        <f>+C5+C12+C19+C26+C34+C46+C52+C57</f>
        <v>69691596</v>
      </c>
      <c r="D62" s="213">
        <f>+D5+D12+D19+D26+D34+D46+D52+D57</f>
        <v>114093304</v>
      </c>
      <c r="E62" s="213">
        <f>+E5+E12+E19+E26+E34+E46+E52+E57</f>
        <v>114101272</v>
      </c>
    </row>
    <row r="63" spans="1:5" s="300" customFormat="1" ht="12" customHeight="1" thickBot="1">
      <c r="A63" s="333" t="s">
        <v>255</v>
      </c>
      <c r="B63" s="202" t="s">
        <v>256</v>
      </c>
      <c r="C63" s="207">
        <f>SUM(C64:C66)</f>
        <v>17519955</v>
      </c>
      <c r="D63" s="207">
        <f>SUM(D64:D66)</f>
        <v>8657787</v>
      </c>
      <c r="E63" s="207">
        <f>SUM(E64:E66)</f>
        <v>8657787</v>
      </c>
    </row>
    <row r="64" spans="1:5" s="300" customFormat="1" ht="12" customHeight="1">
      <c r="A64" s="13" t="s">
        <v>287</v>
      </c>
      <c r="B64" s="301" t="s">
        <v>257</v>
      </c>
      <c r="C64" s="212"/>
      <c r="D64" s="212"/>
      <c r="E64" s="212"/>
    </row>
    <row r="65" spans="1:5" s="300" customFormat="1" ht="12" customHeight="1">
      <c r="A65" s="12" t="s">
        <v>296</v>
      </c>
      <c r="B65" s="302" t="s">
        <v>258</v>
      </c>
      <c r="C65" s="212"/>
      <c r="D65" s="212">
        <v>0</v>
      </c>
      <c r="E65" s="212"/>
    </row>
    <row r="66" spans="1:5" s="300" customFormat="1" ht="12" customHeight="1" thickBot="1">
      <c r="A66" s="14" t="s">
        <v>297</v>
      </c>
      <c r="B66" s="346" t="s">
        <v>388</v>
      </c>
      <c r="C66" s="212">
        <v>17519955</v>
      </c>
      <c r="D66" s="212">
        <v>8657787</v>
      </c>
      <c r="E66" s="212">
        <v>8657787</v>
      </c>
    </row>
    <row r="67" spans="1:5" s="300" customFormat="1" ht="12" customHeight="1" thickBot="1">
      <c r="A67" s="333" t="s">
        <v>260</v>
      </c>
      <c r="B67" s="202" t="s">
        <v>261</v>
      </c>
      <c r="C67" s="207">
        <f>SUM(C68:C71)</f>
        <v>0</v>
      </c>
      <c r="D67" s="207">
        <f>SUM(D68:D71)</f>
        <v>0</v>
      </c>
      <c r="E67" s="207">
        <f>SUM(E68:E71)</f>
        <v>0</v>
      </c>
    </row>
    <row r="68" spans="1:5" s="300" customFormat="1" ht="12" customHeight="1">
      <c r="A68" s="13" t="s">
        <v>102</v>
      </c>
      <c r="B68" s="301" t="s">
        <v>262</v>
      </c>
      <c r="C68" s="212"/>
      <c r="D68" s="212"/>
      <c r="E68" s="212"/>
    </row>
    <row r="69" spans="1:5" s="300" customFormat="1" ht="12" customHeight="1">
      <c r="A69" s="12" t="s">
        <v>103</v>
      </c>
      <c r="B69" s="302" t="s">
        <v>263</v>
      </c>
      <c r="C69" s="212"/>
      <c r="D69" s="212"/>
      <c r="E69" s="212"/>
    </row>
    <row r="70" spans="1:5" s="300" customFormat="1" ht="12" customHeight="1">
      <c r="A70" s="12" t="s">
        <v>288</v>
      </c>
      <c r="B70" s="302" t="s">
        <v>264</v>
      </c>
      <c r="C70" s="212"/>
      <c r="D70" s="212"/>
      <c r="E70" s="212"/>
    </row>
    <row r="71" spans="1:6" s="300" customFormat="1" ht="16.5" customHeight="1">
      <c r="A71" s="12" t="s">
        <v>289</v>
      </c>
      <c r="B71" s="203" t="s">
        <v>265</v>
      </c>
      <c r="C71" s="212"/>
      <c r="D71" s="708"/>
      <c r="E71" s="708"/>
      <c r="F71" s="702"/>
    </row>
    <row r="72" spans="1:5" s="300" customFormat="1" ht="12" customHeight="1" thickBot="1">
      <c r="A72" s="334" t="s">
        <v>266</v>
      </c>
      <c r="B72" s="356" t="s">
        <v>267</v>
      </c>
      <c r="C72" s="349">
        <f>SUM(C73:C74)</f>
        <v>3851381</v>
      </c>
      <c r="D72" s="349">
        <f>SUM(D73:D74)</f>
        <v>5402318</v>
      </c>
      <c r="E72" s="349">
        <f>SUM(E73:E74)</f>
        <v>5402318</v>
      </c>
    </row>
    <row r="73" spans="1:5" s="300" customFormat="1" ht="12" customHeight="1">
      <c r="A73" s="13" t="s">
        <v>290</v>
      </c>
      <c r="B73" s="301" t="s">
        <v>268</v>
      </c>
      <c r="C73" s="212">
        <v>3851381</v>
      </c>
      <c r="D73" s="212">
        <v>5402318</v>
      </c>
      <c r="E73" s="212">
        <v>5402318</v>
      </c>
    </row>
    <row r="74" spans="1:5" s="300" customFormat="1" ht="12" customHeight="1" thickBot="1">
      <c r="A74" s="14" t="s">
        <v>291</v>
      </c>
      <c r="B74" s="204" t="s">
        <v>269</v>
      </c>
      <c r="C74" s="212"/>
      <c r="D74" s="212"/>
      <c r="E74" s="212"/>
    </row>
    <row r="75" spans="1:5" s="300" customFormat="1" ht="12" customHeight="1" thickBot="1">
      <c r="A75" s="333" t="s">
        <v>270</v>
      </c>
      <c r="B75" s="202" t="s">
        <v>271</v>
      </c>
      <c r="C75" s="207">
        <f>SUM(C76:C78)</f>
        <v>0</v>
      </c>
      <c r="D75" s="207">
        <f>SUM(D76:D78)</f>
        <v>1875191</v>
      </c>
      <c r="E75" s="207">
        <f>SUM(E76:E78)</f>
        <v>1875191</v>
      </c>
    </row>
    <row r="76" spans="1:5" s="300" customFormat="1" ht="12" customHeight="1">
      <c r="A76" s="13" t="s">
        <v>292</v>
      </c>
      <c r="B76" s="301" t="s">
        <v>272</v>
      </c>
      <c r="C76" s="212"/>
      <c r="D76" s="212">
        <v>1875191</v>
      </c>
      <c r="E76" s="212">
        <v>1875191</v>
      </c>
    </row>
    <row r="77" spans="1:5" s="300" customFormat="1" ht="12" customHeight="1">
      <c r="A77" s="12" t="s">
        <v>293</v>
      </c>
      <c r="B77" s="302" t="s">
        <v>273</v>
      </c>
      <c r="C77" s="212"/>
      <c r="D77" s="212">
        <v>0</v>
      </c>
      <c r="E77" s="212"/>
    </row>
    <row r="78" spans="1:5" s="300" customFormat="1" ht="12" customHeight="1" thickBot="1">
      <c r="A78" s="14" t="s">
        <v>294</v>
      </c>
      <c r="B78" s="204" t="s">
        <v>274</v>
      </c>
      <c r="C78" s="212"/>
      <c r="D78" s="212"/>
      <c r="E78" s="212"/>
    </row>
    <row r="79" spans="1:5" s="300" customFormat="1" ht="12" customHeight="1" thickBot="1">
      <c r="A79" s="333" t="s">
        <v>275</v>
      </c>
      <c r="B79" s="202" t="s">
        <v>295</v>
      </c>
      <c r="C79" s="207">
        <f>SUM(C80:C83)</f>
        <v>0</v>
      </c>
      <c r="D79" s="207">
        <f>SUM(D80:D83)</f>
        <v>0</v>
      </c>
      <c r="E79" s="207">
        <f>SUM(E80:E83)</f>
        <v>0</v>
      </c>
    </row>
    <row r="80" spans="1:5" s="300" customFormat="1" ht="12" customHeight="1">
      <c r="A80" s="305" t="s">
        <v>276</v>
      </c>
      <c r="B80" s="301" t="s">
        <v>277</v>
      </c>
      <c r="C80" s="212"/>
      <c r="D80" s="212"/>
      <c r="E80" s="212"/>
    </row>
    <row r="81" spans="1:5" s="300" customFormat="1" ht="12" customHeight="1">
      <c r="A81" s="306" t="s">
        <v>278</v>
      </c>
      <c r="B81" s="302" t="s">
        <v>279</v>
      </c>
      <c r="C81" s="212"/>
      <c r="D81" s="212"/>
      <c r="E81" s="212"/>
    </row>
    <row r="82" spans="1:5" s="300" customFormat="1" ht="12" customHeight="1">
      <c r="A82" s="306" t="s">
        <v>280</v>
      </c>
      <c r="B82" s="302" t="s">
        <v>281</v>
      </c>
      <c r="C82" s="212"/>
      <c r="D82" s="212"/>
      <c r="E82" s="212"/>
    </row>
    <row r="83" spans="1:5" s="300" customFormat="1" ht="12" customHeight="1" thickBot="1">
      <c r="A83" s="307" t="s">
        <v>282</v>
      </c>
      <c r="B83" s="204" t="s">
        <v>283</v>
      </c>
      <c r="C83" s="212"/>
      <c r="D83" s="212"/>
      <c r="E83" s="212"/>
    </row>
    <row r="84" spans="1:5" s="300" customFormat="1" ht="12" customHeight="1" thickBot="1">
      <c r="A84" s="333" t="s">
        <v>284</v>
      </c>
      <c r="B84" s="202" t="s">
        <v>402</v>
      </c>
      <c r="C84" s="332"/>
      <c r="D84" s="332"/>
      <c r="E84" s="332"/>
    </row>
    <row r="85" spans="1:5" s="300" customFormat="1" ht="13.5" customHeight="1" thickBot="1">
      <c r="A85" s="333" t="s">
        <v>286</v>
      </c>
      <c r="B85" s="202" t="s">
        <v>285</v>
      </c>
      <c r="C85" s="332"/>
      <c r="D85" s="332"/>
      <c r="E85" s="332"/>
    </row>
    <row r="86" spans="1:5" s="300" customFormat="1" ht="15.75" customHeight="1" thickBot="1">
      <c r="A86" s="333" t="s">
        <v>298</v>
      </c>
      <c r="B86" s="308" t="s">
        <v>405</v>
      </c>
      <c r="C86" s="213">
        <f>+C63+C67+C72+C75+C79+C85+C84</f>
        <v>21371336</v>
      </c>
      <c r="D86" s="213">
        <f>+D63+D67+D72+D75+D79+D85+D84</f>
        <v>15935296</v>
      </c>
      <c r="E86" s="213">
        <f>+E63+E67+E72+E75+E79+E85+E84</f>
        <v>15935296</v>
      </c>
    </row>
    <row r="87" spans="1:5" s="300" customFormat="1" ht="27" customHeight="1" thickBot="1">
      <c r="A87" s="334" t="s">
        <v>404</v>
      </c>
      <c r="B87" s="309" t="s">
        <v>406</v>
      </c>
      <c r="C87" s="213">
        <f>+C62+C86</f>
        <v>91062932</v>
      </c>
      <c r="D87" s="213">
        <f>+D62+D86</f>
        <v>130028600</v>
      </c>
      <c r="E87" s="213">
        <f>+E62+E86</f>
        <v>130036568</v>
      </c>
    </row>
    <row r="88" spans="1:5" s="300" customFormat="1" ht="83.25" customHeight="1">
      <c r="A88" s="3"/>
      <c r="B88" s="4"/>
      <c r="C88" s="214"/>
      <c r="D88" s="214"/>
      <c r="E88" s="214"/>
    </row>
    <row r="89" spans="1:5" ht="16.5" customHeight="1">
      <c r="A89" s="743"/>
      <c r="B89" s="743"/>
      <c r="C89" s="743"/>
      <c r="D89" s="298"/>
      <c r="E89" s="298"/>
    </row>
    <row r="90" spans="1:5" s="310" customFormat="1" ht="16.5" customHeight="1" thickBot="1">
      <c r="A90" s="706" t="s">
        <v>106</v>
      </c>
      <c r="B90" s="746" t="s">
        <v>35</v>
      </c>
      <c r="C90" s="746"/>
      <c r="D90" s="746"/>
      <c r="E90" s="88" t="s">
        <v>456</v>
      </c>
    </row>
    <row r="91" spans="1:5" ht="37.5" customHeight="1" thickBot="1">
      <c r="A91" s="21" t="s">
        <v>53</v>
      </c>
      <c r="B91" s="22" t="s">
        <v>36</v>
      </c>
      <c r="C91" s="30" t="str">
        <f>+C3</f>
        <v>2020. évi                     eredeti előirányzat</v>
      </c>
      <c r="D91" s="30" t="str">
        <f>+D3</f>
        <v>2020. évi                     módosított előirányzat</v>
      </c>
      <c r="E91" s="30" t="str">
        <f>+E3</f>
        <v>Teljesített</v>
      </c>
    </row>
    <row r="92" spans="1:5" s="299" customFormat="1" ht="12" customHeight="1" thickBot="1">
      <c r="A92" s="27" t="s">
        <v>419</v>
      </c>
      <c r="B92" s="28" t="s">
        <v>420</v>
      </c>
      <c r="C92" s="29" t="s">
        <v>421</v>
      </c>
      <c r="D92" s="29" t="s">
        <v>423</v>
      </c>
      <c r="E92" s="29" t="s">
        <v>422</v>
      </c>
    </row>
    <row r="93" spans="1:5" ht="12" customHeight="1" thickBot="1">
      <c r="A93" s="20" t="s">
        <v>7</v>
      </c>
      <c r="B93" s="26" t="s">
        <v>367</v>
      </c>
      <c r="C93" s="206">
        <f>C94+C95+C96+C97+C98+C111</f>
        <v>50741376</v>
      </c>
      <c r="D93" s="206">
        <f>D94+D95+D96+D97+D98+D111</f>
        <v>91003616</v>
      </c>
      <c r="E93" s="206">
        <f>E94+E95+E96+E97+E98+E111</f>
        <v>55387946</v>
      </c>
    </row>
    <row r="94" spans="1:5" ht="12" customHeight="1">
      <c r="A94" s="15" t="s">
        <v>65</v>
      </c>
      <c r="B94" s="8" t="s">
        <v>37</v>
      </c>
      <c r="C94" s="208">
        <v>22851240</v>
      </c>
      <c r="D94" s="208">
        <v>28214093</v>
      </c>
      <c r="E94" s="208">
        <v>27889062</v>
      </c>
    </row>
    <row r="95" spans="1:5" ht="12" customHeight="1">
      <c r="A95" s="12" t="s">
        <v>66</v>
      </c>
      <c r="B95" s="6" t="s">
        <v>127</v>
      </c>
      <c r="C95" s="209">
        <v>3795053</v>
      </c>
      <c r="D95" s="209">
        <v>4401367</v>
      </c>
      <c r="E95" s="209">
        <v>4176877</v>
      </c>
    </row>
    <row r="96" spans="1:5" ht="12" customHeight="1">
      <c r="A96" s="12" t="s">
        <v>67</v>
      </c>
      <c r="B96" s="6" t="s">
        <v>93</v>
      </c>
      <c r="C96" s="211">
        <v>19285083</v>
      </c>
      <c r="D96" s="211">
        <v>20019908</v>
      </c>
      <c r="E96" s="211">
        <v>17017587</v>
      </c>
    </row>
    <row r="97" spans="1:5" ht="12" customHeight="1">
      <c r="A97" s="12" t="s">
        <v>68</v>
      </c>
      <c r="B97" s="9" t="s">
        <v>128</v>
      </c>
      <c r="C97" s="211">
        <v>1180000</v>
      </c>
      <c r="D97" s="211">
        <v>260000</v>
      </c>
      <c r="E97" s="211">
        <v>254450</v>
      </c>
    </row>
    <row r="98" spans="1:5" ht="12" customHeight="1">
      <c r="A98" s="12" t="s">
        <v>76</v>
      </c>
      <c r="B98" s="17" t="s">
        <v>129</v>
      </c>
      <c r="C98" s="211">
        <v>3630000</v>
      </c>
      <c r="D98" s="211">
        <v>6277266</v>
      </c>
      <c r="E98" s="211">
        <v>6049970</v>
      </c>
    </row>
    <row r="99" spans="1:5" ht="12" customHeight="1">
      <c r="A99" s="12" t="s">
        <v>69</v>
      </c>
      <c r="B99" s="6" t="s">
        <v>767</v>
      </c>
      <c r="C99" s="211"/>
      <c r="D99" s="211">
        <v>2447266</v>
      </c>
      <c r="E99" s="211">
        <v>2447266</v>
      </c>
    </row>
    <row r="100" spans="1:5" ht="12" customHeight="1">
      <c r="A100" s="12" t="s">
        <v>70</v>
      </c>
      <c r="B100" s="91" t="s">
        <v>773</v>
      </c>
      <c r="C100" s="211"/>
      <c r="D100" s="211"/>
      <c r="E100" s="211"/>
    </row>
    <row r="101" spans="1:5" ht="12" customHeight="1">
      <c r="A101" s="12" t="s">
        <v>77</v>
      </c>
      <c r="B101" s="91" t="s">
        <v>772</v>
      </c>
      <c r="C101" s="211"/>
      <c r="D101" s="211">
        <v>0</v>
      </c>
      <c r="E101" s="211">
        <v>0</v>
      </c>
    </row>
    <row r="102" spans="1:5" ht="12" customHeight="1">
      <c r="A102" s="12" t="s">
        <v>78</v>
      </c>
      <c r="B102" s="89" t="s">
        <v>771</v>
      </c>
      <c r="C102" s="211"/>
      <c r="D102" s="211"/>
      <c r="E102" s="211"/>
    </row>
    <row r="103" spans="1:5" ht="12" customHeight="1">
      <c r="A103" s="12" t="s">
        <v>79</v>
      </c>
      <c r="B103" s="90" t="s">
        <v>766</v>
      </c>
      <c r="C103" s="211"/>
      <c r="D103" s="211"/>
      <c r="E103" s="211"/>
    </row>
    <row r="104" spans="1:5" ht="12" customHeight="1">
      <c r="A104" s="12" t="s">
        <v>80</v>
      </c>
      <c r="B104" s="90" t="s">
        <v>768</v>
      </c>
      <c r="C104" s="211"/>
      <c r="D104" s="211"/>
      <c r="E104" s="211"/>
    </row>
    <row r="105" spans="1:5" ht="12" customHeight="1">
      <c r="A105" s="12" t="s">
        <v>82</v>
      </c>
      <c r="B105" s="89" t="s">
        <v>769</v>
      </c>
      <c r="C105" s="211">
        <v>3530000</v>
      </c>
      <c r="D105" s="211">
        <v>3730000</v>
      </c>
      <c r="E105" s="211">
        <v>3603704</v>
      </c>
    </row>
    <row r="106" spans="1:5" ht="12" customHeight="1">
      <c r="A106" s="12" t="s">
        <v>130</v>
      </c>
      <c r="B106" s="89" t="s">
        <v>770</v>
      </c>
      <c r="C106" s="211"/>
      <c r="D106" s="211"/>
      <c r="E106" s="211"/>
    </row>
    <row r="107" spans="1:5" ht="12" customHeight="1">
      <c r="A107" s="12" t="s">
        <v>299</v>
      </c>
      <c r="B107" s="90" t="s">
        <v>774</v>
      </c>
      <c r="C107" s="211"/>
      <c r="D107" s="211">
        <v>0</v>
      </c>
      <c r="E107" s="211">
        <v>0</v>
      </c>
    </row>
    <row r="108" spans="1:5" ht="12" customHeight="1">
      <c r="A108" s="11" t="s">
        <v>300</v>
      </c>
      <c r="B108" s="91" t="s">
        <v>775</v>
      </c>
      <c r="C108" s="211"/>
      <c r="D108" s="211"/>
      <c r="E108" s="211">
        <v>0</v>
      </c>
    </row>
    <row r="109" spans="1:5" ht="12" customHeight="1">
      <c r="A109" s="12" t="s">
        <v>368</v>
      </c>
      <c r="B109" s="91" t="s">
        <v>776</v>
      </c>
      <c r="C109" s="211"/>
      <c r="D109" s="211"/>
      <c r="E109" s="211"/>
    </row>
    <row r="110" spans="1:5" ht="12" customHeight="1">
      <c r="A110" s="14" t="s">
        <v>369</v>
      </c>
      <c r="B110" s="91" t="s">
        <v>777</v>
      </c>
      <c r="C110" s="211">
        <v>100000</v>
      </c>
      <c r="D110" s="211">
        <v>100000</v>
      </c>
      <c r="E110" s="211">
        <v>0</v>
      </c>
    </row>
    <row r="111" spans="1:5" ht="12" customHeight="1">
      <c r="A111" s="12" t="s">
        <v>372</v>
      </c>
      <c r="B111" s="9" t="s">
        <v>38</v>
      </c>
      <c r="C111" s="209">
        <v>0</v>
      </c>
      <c r="D111" s="209">
        <v>31830982</v>
      </c>
      <c r="E111" s="209"/>
    </row>
    <row r="112" spans="1:5" ht="12" customHeight="1">
      <c r="A112" s="12" t="s">
        <v>373</v>
      </c>
      <c r="B112" s="6" t="s">
        <v>782</v>
      </c>
      <c r="C112" s="209">
        <v>0</v>
      </c>
      <c r="D112" s="209">
        <v>31760365</v>
      </c>
      <c r="E112" s="209"/>
    </row>
    <row r="113" spans="1:5" ht="12" customHeight="1" thickBot="1">
      <c r="A113" s="16" t="s">
        <v>374</v>
      </c>
      <c r="B113" s="350" t="s">
        <v>783</v>
      </c>
      <c r="C113" s="215"/>
      <c r="D113" s="215">
        <v>70617</v>
      </c>
      <c r="E113" s="215"/>
    </row>
    <row r="114" spans="1:5" ht="12" customHeight="1" thickBot="1">
      <c r="A114" s="347" t="s">
        <v>8</v>
      </c>
      <c r="B114" s="348" t="s">
        <v>310</v>
      </c>
      <c r="C114" s="349">
        <f>+C115+C117+C119</f>
        <v>20661955</v>
      </c>
      <c r="D114" s="349">
        <f>+D115+D117+D119</f>
        <v>26675664</v>
      </c>
      <c r="E114" s="349">
        <f>+E115+E117+E119</f>
        <v>25664368</v>
      </c>
    </row>
    <row r="115" spans="1:5" ht="12" customHeight="1">
      <c r="A115" s="13" t="s">
        <v>71</v>
      </c>
      <c r="B115" s="6" t="s">
        <v>170</v>
      </c>
      <c r="C115" s="210">
        <v>762000</v>
      </c>
      <c r="D115" s="210">
        <v>7707409</v>
      </c>
      <c r="E115" s="210">
        <v>6781679</v>
      </c>
    </row>
    <row r="116" spans="1:5" ht="12" customHeight="1">
      <c r="A116" s="13" t="s">
        <v>72</v>
      </c>
      <c r="B116" s="10" t="s">
        <v>314</v>
      </c>
      <c r="C116" s="210"/>
      <c r="D116" s="210"/>
      <c r="E116" s="210"/>
    </row>
    <row r="117" spans="1:5" ht="12" customHeight="1">
      <c r="A117" s="13" t="s">
        <v>73</v>
      </c>
      <c r="B117" s="10" t="s">
        <v>131</v>
      </c>
      <c r="C117" s="209">
        <v>19099955</v>
      </c>
      <c r="D117" s="209">
        <v>18090755</v>
      </c>
      <c r="E117" s="209">
        <v>18005189</v>
      </c>
    </row>
    <row r="118" spans="1:5" ht="12" customHeight="1">
      <c r="A118" s="13" t="s">
        <v>74</v>
      </c>
      <c r="B118" s="10" t="s">
        <v>315</v>
      </c>
      <c r="C118" s="200">
        <v>0</v>
      </c>
      <c r="D118" s="200"/>
      <c r="E118" s="200"/>
    </row>
    <row r="119" spans="1:5" ht="12" customHeight="1">
      <c r="A119" s="13" t="s">
        <v>75</v>
      </c>
      <c r="B119" s="204" t="s">
        <v>172</v>
      </c>
      <c r="C119" s="200">
        <v>800000</v>
      </c>
      <c r="D119" s="200">
        <v>877500</v>
      </c>
      <c r="E119" s="200">
        <v>877500</v>
      </c>
    </row>
    <row r="120" spans="1:5" ht="12" customHeight="1">
      <c r="A120" s="13" t="s">
        <v>81</v>
      </c>
      <c r="B120" s="203" t="s">
        <v>778</v>
      </c>
      <c r="C120" s="200"/>
      <c r="D120" s="200"/>
      <c r="E120" s="200"/>
    </row>
    <row r="121" spans="1:5" ht="12" customHeight="1">
      <c r="A121" s="13" t="s">
        <v>83</v>
      </c>
      <c r="B121" s="297" t="s">
        <v>766</v>
      </c>
      <c r="C121" s="200"/>
      <c r="D121" s="200"/>
      <c r="E121" s="200"/>
    </row>
    <row r="122" spans="1:5" ht="15.75" customHeight="1">
      <c r="A122" s="13" t="s">
        <v>132</v>
      </c>
      <c r="B122" s="90" t="s">
        <v>768</v>
      </c>
      <c r="C122" s="200"/>
      <c r="D122" s="200"/>
      <c r="E122" s="200"/>
    </row>
    <row r="123" spans="1:5" ht="12" customHeight="1">
      <c r="A123" s="13" t="s">
        <v>133</v>
      </c>
      <c r="B123" s="90" t="s">
        <v>779</v>
      </c>
      <c r="C123" s="200">
        <v>800000</v>
      </c>
      <c r="D123" s="200">
        <v>857500</v>
      </c>
      <c r="E123" s="200">
        <v>857500</v>
      </c>
    </row>
    <row r="124" spans="1:5" ht="12" customHeight="1">
      <c r="A124" s="13" t="s">
        <v>134</v>
      </c>
      <c r="B124" s="90" t="s">
        <v>780</v>
      </c>
      <c r="C124" s="200"/>
      <c r="D124" s="200"/>
      <c r="E124" s="200"/>
    </row>
    <row r="125" spans="1:5" ht="12" customHeight="1">
      <c r="A125" s="13" t="s">
        <v>311</v>
      </c>
      <c r="B125" s="90" t="s">
        <v>774</v>
      </c>
      <c r="C125" s="200"/>
      <c r="D125" s="200"/>
      <c r="E125" s="200"/>
    </row>
    <row r="126" spans="1:5" ht="12" customHeight="1">
      <c r="A126" s="13" t="s">
        <v>312</v>
      </c>
      <c r="B126" s="90" t="s">
        <v>784</v>
      </c>
      <c r="C126" s="200"/>
      <c r="D126" s="200"/>
      <c r="E126" s="200"/>
    </row>
    <row r="127" spans="1:5" ht="16.5" thickBot="1">
      <c r="A127" s="11" t="s">
        <v>313</v>
      </c>
      <c r="B127" s="90" t="s">
        <v>781</v>
      </c>
      <c r="C127" s="201"/>
      <c r="D127" s="201">
        <v>20000</v>
      </c>
      <c r="E127" s="201">
        <v>20000</v>
      </c>
    </row>
    <row r="128" spans="1:5" ht="12" customHeight="1" thickBot="1">
      <c r="A128" s="18" t="s">
        <v>9</v>
      </c>
      <c r="B128" s="77" t="s">
        <v>375</v>
      </c>
      <c r="C128" s="207">
        <f>+C93+C114</f>
        <v>71403331</v>
      </c>
      <c r="D128" s="207">
        <f>+D93+D114</f>
        <v>117679280</v>
      </c>
      <c r="E128" s="207">
        <f>+E93+E114</f>
        <v>81052314</v>
      </c>
    </row>
    <row r="129" spans="1:5" ht="12" customHeight="1" thickBot="1">
      <c r="A129" s="18" t="s">
        <v>10</v>
      </c>
      <c r="B129" s="77" t="s">
        <v>376</v>
      </c>
      <c r="C129" s="207">
        <f>+C130+C131+C132</f>
        <v>17519955</v>
      </c>
      <c r="D129" s="207">
        <f>+D130+D131+D132</f>
        <v>8657787</v>
      </c>
      <c r="E129" s="207">
        <f>+E130+E131+E132</f>
        <v>8657787</v>
      </c>
    </row>
    <row r="130" spans="1:5" ht="12" customHeight="1">
      <c r="A130" s="13" t="s">
        <v>211</v>
      </c>
      <c r="B130" s="10" t="s">
        <v>383</v>
      </c>
      <c r="C130" s="200"/>
      <c r="D130" s="200"/>
      <c r="E130" s="200"/>
    </row>
    <row r="131" spans="1:5" ht="12" customHeight="1">
      <c r="A131" s="13" t="s">
        <v>214</v>
      </c>
      <c r="B131" s="10" t="s">
        <v>384</v>
      </c>
      <c r="C131" s="200"/>
      <c r="D131" s="200"/>
      <c r="E131" s="200"/>
    </row>
    <row r="132" spans="1:5" ht="12" customHeight="1" thickBot="1">
      <c r="A132" s="11" t="s">
        <v>215</v>
      </c>
      <c r="B132" s="10" t="s">
        <v>385</v>
      </c>
      <c r="C132" s="200">
        <v>17519955</v>
      </c>
      <c r="D132" s="200">
        <v>8657787</v>
      </c>
      <c r="E132" s="200">
        <v>8657787</v>
      </c>
    </row>
    <row r="133" spans="1:5" ht="12" customHeight="1" thickBot="1">
      <c r="A133" s="18" t="s">
        <v>11</v>
      </c>
      <c r="B133" s="77" t="s">
        <v>377</v>
      </c>
      <c r="C133" s="207">
        <f>SUM(C134:C139)</f>
        <v>0</v>
      </c>
      <c r="D133" s="207">
        <f>SUM(D134:D139)</f>
        <v>0</v>
      </c>
      <c r="E133" s="207">
        <f>SUM(E134:E139)</f>
        <v>0</v>
      </c>
    </row>
    <row r="134" spans="1:5" ht="12" customHeight="1">
      <c r="A134" s="13" t="s">
        <v>58</v>
      </c>
      <c r="B134" s="7" t="s">
        <v>386</v>
      </c>
      <c r="C134" s="200"/>
      <c r="D134" s="200"/>
      <c r="E134" s="200"/>
    </row>
    <row r="135" spans="1:5" ht="12" customHeight="1">
      <c r="A135" s="13" t="s">
        <v>59</v>
      </c>
      <c r="B135" s="7" t="s">
        <v>378</v>
      </c>
      <c r="C135" s="200"/>
      <c r="D135" s="200"/>
      <c r="E135" s="200"/>
    </row>
    <row r="136" spans="1:5" ht="12" customHeight="1">
      <c r="A136" s="13" t="s">
        <v>60</v>
      </c>
      <c r="B136" s="7" t="s">
        <v>379</v>
      </c>
      <c r="C136" s="200"/>
      <c r="D136" s="200"/>
      <c r="E136" s="200"/>
    </row>
    <row r="137" spans="1:5" ht="12" customHeight="1">
      <c r="A137" s="13" t="s">
        <v>119</v>
      </c>
      <c r="B137" s="7" t="s">
        <v>380</v>
      </c>
      <c r="C137" s="200"/>
      <c r="D137" s="200"/>
      <c r="E137" s="200"/>
    </row>
    <row r="138" spans="1:5" ht="12" customHeight="1">
      <c r="A138" s="13" t="s">
        <v>120</v>
      </c>
      <c r="B138" s="7" t="s">
        <v>381</v>
      </c>
      <c r="C138" s="200"/>
      <c r="D138" s="200"/>
      <c r="E138" s="200"/>
    </row>
    <row r="139" spans="1:5" ht="12" customHeight="1" thickBot="1">
      <c r="A139" s="11" t="s">
        <v>121</v>
      </c>
      <c r="B139" s="7" t="s">
        <v>382</v>
      </c>
      <c r="C139" s="200"/>
      <c r="D139" s="200"/>
      <c r="E139" s="200"/>
    </row>
    <row r="140" spans="1:5" ht="12" customHeight="1" thickBot="1">
      <c r="A140" s="18" t="s">
        <v>12</v>
      </c>
      <c r="B140" s="77" t="s">
        <v>390</v>
      </c>
      <c r="C140" s="213">
        <f>+C141+C142+C143+C144</f>
        <v>2139646</v>
      </c>
      <c r="D140" s="213">
        <f>+D141+D142+D143+D144</f>
        <v>3691533</v>
      </c>
      <c r="E140" s="213">
        <f>+E141+E142+E143+E144</f>
        <v>1816342</v>
      </c>
    </row>
    <row r="141" spans="1:5" ht="12" customHeight="1">
      <c r="A141" s="13" t="s">
        <v>61</v>
      </c>
      <c r="B141" s="7" t="s">
        <v>321</v>
      </c>
      <c r="C141" s="200"/>
      <c r="D141" s="200"/>
      <c r="E141" s="200"/>
    </row>
    <row r="142" spans="1:5" ht="12" customHeight="1">
      <c r="A142" s="13" t="s">
        <v>62</v>
      </c>
      <c r="B142" s="7" t="s">
        <v>322</v>
      </c>
      <c r="C142" s="200">
        <v>1816342</v>
      </c>
      <c r="D142" s="200">
        <v>3691533</v>
      </c>
      <c r="E142" s="200">
        <v>1816342</v>
      </c>
    </row>
    <row r="143" spans="1:5" ht="12" customHeight="1">
      <c r="A143" s="13" t="s">
        <v>235</v>
      </c>
      <c r="B143" s="7" t="s">
        <v>391</v>
      </c>
      <c r="C143" s="200"/>
      <c r="D143" s="200"/>
      <c r="E143" s="200"/>
    </row>
    <row r="144" spans="1:5" ht="12" customHeight="1" thickBot="1">
      <c r="A144" s="11" t="s">
        <v>236</v>
      </c>
      <c r="B144" s="5" t="s">
        <v>341</v>
      </c>
      <c r="C144" s="200">
        <v>323304</v>
      </c>
      <c r="D144" s="200">
        <v>0</v>
      </c>
      <c r="E144" s="200">
        <v>0</v>
      </c>
    </row>
    <row r="145" spans="1:5" ht="12" customHeight="1" thickBot="1">
      <c r="A145" s="18" t="s">
        <v>13</v>
      </c>
      <c r="B145" s="77" t="s">
        <v>392</v>
      </c>
      <c r="C145" s="216">
        <f>SUM(C146:C150)</f>
        <v>0</v>
      </c>
      <c r="D145" s="216">
        <f>SUM(D146:D150)</f>
        <v>0</v>
      </c>
      <c r="E145" s="216">
        <f>SUM(E146:E150)</f>
        <v>0</v>
      </c>
    </row>
    <row r="146" spans="1:5" ht="12" customHeight="1">
      <c r="A146" s="13" t="s">
        <v>63</v>
      </c>
      <c r="B146" s="7" t="s">
        <v>387</v>
      </c>
      <c r="C146" s="200"/>
      <c r="D146" s="200"/>
      <c r="E146" s="200"/>
    </row>
    <row r="147" spans="1:5" ht="12" customHeight="1">
      <c r="A147" s="13" t="s">
        <v>64</v>
      </c>
      <c r="B147" s="7" t="s">
        <v>394</v>
      </c>
      <c r="C147" s="200"/>
      <c r="D147" s="200"/>
      <c r="E147" s="200"/>
    </row>
    <row r="148" spans="1:5" ht="12" customHeight="1">
      <c r="A148" s="13" t="s">
        <v>247</v>
      </c>
      <c r="B148" s="7" t="s">
        <v>389</v>
      </c>
      <c r="C148" s="200"/>
      <c r="D148" s="200"/>
      <c r="E148" s="200"/>
    </row>
    <row r="149" spans="1:5" ht="12" customHeight="1">
      <c r="A149" s="13" t="s">
        <v>248</v>
      </c>
      <c r="B149" s="7" t="s">
        <v>395</v>
      </c>
      <c r="C149" s="200"/>
      <c r="D149" s="200"/>
      <c r="E149" s="200"/>
    </row>
    <row r="150" spans="1:5" ht="12" customHeight="1" thickBot="1">
      <c r="A150" s="13" t="s">
        <v>393</v>
      </c>
      <c r="B150" s="7" t="s">
        <v>396</v>
      </c>
      <c r="C150" s="200"/>
      <c r="D150" s="200"/>
      <c r="E150" s="200"/>
    </row>
    <row r="151" spans="1:5" ht="12" customHeight="1" thickBot="1">
      <c r="A151" s="18" t="s">
        <v>14</v>
      </c>
      <c r="B151" s="77" t="s">
        <v>397</v>
      </c>
      <c r="C151" s="351"/>
      <c r="D151" s="351"/>
      <c r="E151" s="351"/>
    </row>
    <row r="152" spans="1:5" ht="12" customHeight="1" thickBot="1">
      <c r="A152" s="18" t="s">
        <v>15</v>
      </c>
      <c r="B152" s="77" t="s">
        <v>398</v>
      </c>
      <c r="C152" s="351"/>
      <c r="D152" s="351"/>
      <c r="E152" s="351"/>
    </row>
    <row r="153" spans="1:9" ht="15" customHeight="1" thickBot="1">
      <c r="A153" s="18" t="s">
        <v>16</v>
      </c>
      <c r="B153" s="77" t="s">
        <v>400</v>
      </c>
      <c r="C153" s="311">
        <f>+C129+C133+C140+C145+C151+C152</f>
        <v>19659601</v>
      </c>
      <c r="D153" s="311">
        <f>+D129+D133+D140+D145+D151+D152</f>
        <v>12349320</v>
      </c>
      <c r="E153" s="311">
        <f>+E129+E133+E140+E145+E151+E152</f>
        <v>10474129</v>
      </c>
      <c r="F153" s="312"/>
      <c r="G153" s="313"/>
      <c r="H153" s="313"/>
      <c r="I153" s="313"/>
    </row>
    <row r="154" spans="1:5" s="300" customFormat="1" ht="12.75" customHeight="1" thickBot="1">
      <c r="A154" s="205" t="s">
        <v>17</v>
      </c>
      <c r="B154" s="275" t="s">
        <v>399</v>
      </c>
      <c r="C154" s="311">
        <f>+C128+C153</f>
        <v>91062932</v>
      </c>
      <c r="D154" s="311">
        <f>+D128+D153</f>
        <v>130028600</v>
      </c>
      <c r="E154" s="311">
        <f>+E128+E153</f>
        <v>91526443</v>
      </c>
    </row>
    <row r="155" ht="7.5" customHeight="1"/>
    <row r="156" spans="1:5" ht="15.75">
      <c r="A156" s="745" t="s">
        <v>323</v>
      </c>
      <c r="B156" s="745"/>
      <c r="C156" s="745"/>
      <c r="D156" s="298"/>
      <c r="E156" s="298"/>
    </row>
    <row r="157" spans="1:5" ht="15" customHeight="1" thickBot="1">
      <c r="A157" s="742" t="s">
        <v>107</v>
      </c>
      <c r="B157" s="742"/>
      <c r="C157" s="217"/>
      <c r="D157" s="217"/>
      <c r="E157" s="217" t="s">
        <v>456</v>
      </c>
    </row>
    <row r="158" spans="1:5" ht="25.5" customHeight="1" thickBot="1">
      <c r="A158" s="18">
        <v>1</v>
      </c>
      <c r="B158" s="25" t="s">
        <v>401</v>
      </c>
      <c r="C158" s="207">
        <f>+C62-C128</f>
        <v>-1711735</v>
      </c>
      <c r="D158" s="207">
        <f>+D62-D128</f>
        <v>-3585976</v>
      </c>
      <c r="E158" s="207">
        <f>+E62-E128</f>
        <v>33048958</v>
      </c>
    </row>
    <row r="159" spans="1:5" ht="27.75" customHeight="1" thickBot="1">
      <c r="A159" s="18" t="s">
        <v>8</v>
      </c>
      <c r="B159" s="25" t="s">
        <v>785</v>
      </c>
      <c r="C159" s="207">
        <f>+C86-C153</f>
        <v>1711735</v>
      </c>
      <c r="D159" s="207">
        <f>+D86-D153</f>
        <v>3585976</v>
      </c>
      <c r="E159" s="207">
        <f>+E86-E153</f>
        <v>5461167</v>
      </c>
    </row>
  </sheetData>
  <sheetProtection/>
  <mergeCells count="6">
    <mergeCell ref="A156:C156"/>
    <mergeCell ref="A157:B157"/>
    <mergeCell ref="A2:B2"/>
    <mergeCell ref="A89:C89"/>
    <mergeCell ref="A1:E1"/>
    <mergeCell ref="B90:D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2" r:id="rId1"/>
  <headerFooter alignWithMargins="0">
    <oddHeader>&amp;C&amp;"Times New Roman CE,Félkövér"&amp;12
Kistormás Községi Önkormányzat
2020. ÉVI KÖLTSÉGVETÉS
KÖTELEZŐ FELADATAINAK MÉRLEGE &amp;R&amp;"Times New Roman CE,Félkövér dőlt"&amp;11 1.2. melléklet a 4/2021. (V.31.) önkormányzati rendelethez</oddHeader>
  </headerFooter>
  <rowBreaks count="2" manualBreakCount="2">
    <brk id="62" max="4" man="1"/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BreakPreview" zoomScaleSheetLayoutView="100" workbookViewId="0" topLeftCell="A1">
      <selection activeCell="J1" sqref="J1:J32"/>
    </sheetView>
  </sheetViews>
  <sheetFormatPr defaultColWidth="9.00390625" defaultRowHeight="12.75"/>
  <cols>
    <col min="1" max="1" width="6.875" style="43" customWidth="1"/>
    <col min="2" max="2" width="49.625" style="141" customWidth="1"/>
    <col min="3" max="3" width="14.625" style="43" customWidth="1"/>
    <col min="4" max="4" width="13.00390625" style="43" customWidth="1"/>
    <col min="5" max="5" width="13.50390625" style="43" customWidth="1"/>
    <col min="6" max="6" width="50.125" style="43" customWidth="1"/>
    <col min="7" max="7" width="14.00390625" style="43" customWidth="1"/>
    <col min="8" max="8" width="13.375" style="43" customWidth="1"/>
    <col min="9" max="9" width="13.125" style="43" customWidth="1"/>
    <col min="10" max="10" width="4.875" style="43" customWidth="1"/>
    <col min="11" max="16384" width="9.375" style="43" customWidth="1"/>
  </cols>
  <sheetData>
    <row r="1" spans="2:10" ht="27" customHeight="1">
      <c r="B1" s="229" t="s">
        <v>111</v>
      </c>
      <c r="C1" s="230"/>
      <c r="D1" s="230"/>
      <c r="E1" s="230"/>
      <c r="F1" s="230"/>
      <c r="G1" s="230"/>
      <c r="H1" s="230"/>
      <c r="I1" s="230"/>
      <c r="J1" s="749" t="s">
        <v>826</v>
      </c>
    </row>
    <row r="2" spans="7:10" ht="14.25" thickBot="1">
      <c r="G2" s="231"/>
      <c r="H2" s="231"/>
      <c r="I2" s="231" t="s">
        <v>456</v>
      </c>
      <c r="J2" s="749"/>
    </row>
    <row r="3" spans="1:10" ht="18" customHeight="1" thickBot="1">
      <c r="A3" s="747" t="s">
        <v>53</v>
      </c>
      <c r="B3" s="232" t="s">
        <v>43</v>
      </c>
      <c r="C3" s="233"/>
      <c r="D3" s="233"/>
      <c r="E3" s="233"/>
      <c r="F3" s="232" t="s">
        <v>44</v>
      </c>
      <c r="G3" s="234"/>
      <c r="H3" s="234"/>
      <c r="I3" s="234"/>
      <c r="J3" s="749"/>
    </row>
    <row r="4" spans="1:10" s="235" customFormat="1" ht="35.25" customHeight="1" thickBot="1">
      <c r="A4" s="748"/>
      <c r="B4" s="142" t="s">
        <v>46</v>
      </c>
      <c r="C4" s="143" t="str">
        <f>+'1.1.sz.mell.'!C4</f>
        <v>2020. évi                     eredeti előirányzat</v>
      </c>
      <c r="D4" s="143" t="str">
        <f>+'1.1.sz.mell.'!D4</f>
        <v>2020. évi                 módosított előirányzat</v>
      </c>
      <c r="E4" s="143" t="str">
        <f>+'1.1.sz.mell.'!E4</f>
        <v>Teljesített</v>
      </c>
      <c r="F4" s="142" t="s">
        <v>46</v>
      </c>
      <c r="G4" s="39" t="str">
        <f>+C4</f>
        <v>2020. évi                     eredeti előirányzat</v>
      </c>
      <c r="H4" s="39" t="str">
        <f>+D4</f>
        <v>2020. évi                 módosított előirányzat</v>
      </c>
      <c r="I4" s="39" t="str">
        <f>+E4</f>
        <v>Teljesített</v>
      </c>
      <c r="J4" s="749"/>
    </row>
    <row r="5" spans="1:10" s="240" customFormat="1" ht="12" customHeight="1" thickBot="1">
      <c r="A5" s="236" t="s">
        <v>419</v>
      </c>
      <c r="B5" s="237" t="s">
        <v>420</v>
      </c>
      <c r="C5" s="238" t="s">
        <v>421</v>
      </c>
      <c r="D5" s="238" t="s">
        <v>423</v>
      </c>
      <c r="E5" s="238" t="s">
        <v>422</v>
      </c>
      <c r="F5" s="237" t="s">
        <v>493</v>
      </c>
      <c r="G5" s="239" t="s">
        <v>425</v>
      </c>
      <c r="H5" s="239" t="s">
        <v>494</v>
      </c>
      <c r="I5" s="239" t="s">
        <v>495</v>
      </c>
      <c r="J5" s="749"/>
    </row>
    <row r="6" spans="1:10" ht="12.75" customHeight="1">
      <c r="A6" s="241" t="s">
        <v>7</v>
      </c>
      <c r="B6" s="242" t="s">
        <v>324</v>
      </c>
      <c r="C6" s="218">
        <v>45420422</v>
      </c>
      <c r="D6" s="218">
        <v>50933040</v>
      </c>
      <c r="E6" s="218">
        <v>50933040</v>
      </c>
      <c r="F6" s="242" t="s">
        <v>47</v>
      </c>
      <c r="G6" s="224">
        <v>22851240</v>
      </c>
      <c r="H6" s="224">
        <v>28214093</v>
      </c>
      <c r="I6" s="224">
        <v>27889062</v>
      </c>
      <c r="J6" s="749"/>
    </row>
    <row r="7" spans="1:10" ht="14.25" customHeight="1">
      <c r="A7" s="243" t="s">
        <v>8</v>
      </c>
      <c r="B7" s="244" t="s">
        <v>325</v>
      </c>
      <c r="C7" s="219">
        <v>901219</v>
      </c>
      <c r="D7" s="219">
        <v>4678694</v>
      </c>
      <c r="E7" s="219">
        <v>4528014</v>
      </c>
      <c r="F7" s="244" t="s">
        <v>127</v>
      </c>
      <c r="G7" s="225">
        <v>3795053</v>
      </c>
      <c r="H7" s="225">
        <v>4401367</v>
      </c>
      <c r="I7" s="225">
        <v>4176877</v>
      </c>
      <c r="J7" s="749"/>
    </row>
    <row r="8" spans="1:10" ht="12.75" customHeight="1">
      <c r="A8" s="243" t="s">
        <v>9</v>
      </c>
      <c r="B8" s="244" t="s">
        <v>346</v>
      </c>
      <c r="C8" s="219"/>
      <c r="D8" s="219">
        <v>0</v>
      </c>
      <c r="E8" s="219">
        <v>0</v>
      </c>
      <c r="F8" s="244" t="s">
        <v>175</v>
      </c>
      <c r="G8" s="225">
        <v>19285083</v>
      </c>
      <c r="H8" s="225">
        <v>20019908</v>
      </c>
      <c r="I8" s="225">
        <v>17017587</v>
      </c>
      <c r="J8" s="749"/>
    </row>
    <row r="9" spans="1:10" ht="12.75" customHeight="1">
      <c r="A9" s="243" t="s">
        <v>10</v>
      </c>
      <c r="B9" s="244" t="s">
        <v>118</v>
      </c>
      <c r="C9" s="219">
        <v>2300000</v>
      </c>
      <c r="D9" s="219">
        <v>2000000</v>
      </c>
      <c r="E9" s="219">
        <v>1780091</v>
      </c>
      <c r="F9" s="244" t="s">
        <v>128</v>
      </c>
      <c r="G9" s="225">
        <v>1180000</v>
      </c>
      <c r="H9" s="225">
        <v>260000</v>
      </c>
      <c r="I9" s="225">
        <v>254450</v>
      </c>
      <c r="J9" s="749"/>
    </row>
    <row r="10" spans="1:10" ht="12.75" customHeight="1">
      <c r="A10" s="243" t="s">
        <v>11</v>
      </c>
      <c r="B10" s="245" t="s">
        <v>350</v>
      </c>
      <c r="C10" s="219"/>
      <c r="D10" s="219"/>
      <c r="E10" s="219">
        <v>422521</v>
      </c>
      <c r="F10" s="244" t="s">
        <v>129</v>
      </c>
      <c r="G10" s="225">
        <v>3630000</v>
      </c>
      <c r="H10" s="225">
        <v>6277266</v>
      </c>
      <c r="I10" s="225">
        <v>6049970</v>
      </c>
      <c r="J10" s="749"/>
    </row>
    <row r="11" spans="1:10" ht="12.75" customHeight="1">
      <c r="A11" s="243" t="s">
        <v>12</v>
      </c>
      <c r="B11" s="244" t="s">
        <v>326</v>
      </c>
      <c r="C11" s="220"/>
      <c r="D11" s="220"/>
      <c r="E11" s="220">
        <v>10000</v>
      </c>
      <c r="F11" s="244" t="s">
        <v>38</v>
      </c>
      <c r="G11" s="225">
        <v>0</v>
      </c>
      <c r="H11" s="225">
        <v>70617</v>
      </c>
      <c r="I11" s="225">
        <v>0</v>
      </c>
      <c r="J11" s="749"/>
    </row>
    <row r="12" spans="1:10" ht="12.75" customHeight="1">
      <c r="A12" s="243" t="s">
        <v>13</v>
      </c>
      <c r="B12" s="244" t="s">
        <v>407</v>
      </c>
      <c r="C12" s="220"/>
      <c r="D12" s="220"/>
      <c r="E12" s="220">
        <v>0</v>
      </c>
      <c r="F12" s="34"/>
      <c r="G12" s="225"/>
      <c r="H12" s="225"/>
      <c r="I12" s="225"/>
      <c r="J12" s="749"/>
    </row>
    <row r="13" spans="1:10" ht="12.75" customHeight="1">
      <c r="A13" s="243" t="s">
        <v>14</v>
      </c>
      <c r="B13" s="34"/>
      <c r="C13" s="220"/>
      <c r="D13" s="220"/>
      <c r="E13" s="220"/>
      <c r="F13" s="34"/>
      <c r="G13" s="225"/>
      <c r="H13" s="225"/>
      <c r="I13" s="225"/>
      <c r="J13" s="749"/>
    </row>
    <row r="14" spans="1:10" ht="12.75" customHeight="1">
      <c r="A14" s="243" t="s">
        <v>15</v>
      </c>
      <c r="B14" s="314"/>
      <c r="C14" s="220"/>
      <c r="D14" s="220"/>
      <c r="E14" s="220"/>
      <c r="F14" s="34"/>
      <c r="G14" s="225"/>
      <c r="H14" s="225"/>
      <c r="I14" s="225"/>
      <c r="J14" s="749"/>
    </row>
    <row r="15" spans="1:10" ht="12.75" customHeight="1">
      <c r="A15" s="243" t="s">
        <v>16</v>
      </c>
      <c r="B15" s="34"/>
      <c r="C15" s="220"/>
      <c r="D15" s="220"/>
      <c r="E15" s="220"/>
      <c r="F15" s="34"/>
      <c r="G15" s="225"/>
      <c r="H15" s="225"/>
      <c r="I15" s="225"/>
      <c r="J15" s="749"/>
    </row>
    <row r="16" spans="1:10" ht="12.75" customHeight="1">
      <c r="A16" s="243" t="s">
        <v>17</v>
      </c>
      <c r="B16" s="34"/>
      <c r="C16" s="219"/>
      <c r="D16" s="219"/>
      <c r="E16" s="219"/>
      <c r="F16" s="34"/>
      <c r="G16" s="225"/>
      <c r="H16" s="225"/>
      <c r="I16" s="225"/>
      <c r="J16" s="749"/>
    </row>
    <row r="17" spans="1:10" ht="12.75" customHeight="1" thickBot="1">
      <c r="A17" s="243" t="s">
        <v>18</v>
      </c>
      <c r="B17" s="45"/>
      <c r="C17" s="221"/>
      <c r="D17" s="221"/>
      <c r="E17" s="221"/>
      <c r="F17" s="34"/>
      <c r="G17" s="226"/>
      <c r="H17" s="226"/>
      <c r="I17" s="226"/>
      <c r="J17" s="749"/>
    </row>
    <row r="18" spans="1:10" ht="31.5" customHeight="1" thickBot="1">
      <c r="A18" s="246" t="s">
        <v>19</v>
      </c>
      <c r="B18" s="78" t="s">
        <v>408</v>
      </c>
      <c r="C18" s="222">
        <f>SUM(C6:C17)</f>
        <v>48621641</v>
      </c>
      <c r="D18" s="222">
        <f>SUM(D6,D7,D9,D10,D11)</f>
        <v>57611734</v>
      </c>
      <c r="E18" s="222">
        <f>SUM(E6,E7,E9,E10,E11)</f>
        <v>57673666</v>
      </c>
      <c r="F18" s="78" t="s">
        <v>332</v>
      </c>
      <c r="G18" s="227">
        <f>SUM(G6:G17)</f>
        <v>50741376</v>
      </c>
      <c r="H18" s="227">
        <f>SUM(H6:H17)</f>
        <v>59243251</v>
      </c>
      <c r="I18" s="227">
        <f>SUM(I6:I17)</f>
        <v>55387946</v>
      </c>
      <c r="J18" s="749"/>
    </row>
    <row r="19" spans="1:10" ht="12.75" customHeight="1">
      <c r="A19" s="247" t="s">
        <v>20</v>
      </c>
      <c r="B19" s="248" t="s">
        <v>329</v>
      </c>
      <c r="C19" s="353">
        <f>+C20+C21+C22+C23</f>
        <v>3851381</v>
      </c>
      <c r="D19" s="353">
        <f>+D20+D21+D22+D23</f>
        <v>5402318</v>
      </c>
      <c r="E19" s="353">
        <f>+E20+E21+E22+E23</f>
        <v>5402318</v>
      </c>
      <c r="F19" s="249" t="s">
        <v>135</v>
      </c>
      <c r="G19" s="228"/>
      <c r="H19" s="228"/>
      <c r="I19" s="228"/>
      <c r="J19" s="749"/>
    </row>
    <row r="20" spans="1:10" ht="12.75" customHeight="1">
      <c r="A20" s="250" t="s">
        <v>21</v>
      </c>
      <c r="B20" s="249" t="s">
        <v>168</v>
      </c>
      <c r="C20" s="60">
        <v>3851381</v>
      </c>
      <c r="D20" s="60">
        <v>5402318</v>
      </c>
      <c r="E20" s="60">
        <v>5402318</v>
      </c>
      <c r="F20" s="249" t="s">
        <v>331</v>
      </c>
      <c r="G20" s="61"/>
      <c r="H20" s="61">
        <v>0</v>
      </c>
      <c r="I20" s="61"/>
      <c r="J20" s="749"/>
    </row>
    <row r="21" spans="1:10" ht="12.75" customHeight="1">
      <c r="A21" s="250" t="s">
        <v>22</v>
      </c>
      <c r="B21" s="249" t="s">
        <v>169</v>
      </c>
      <c r="C21" s="60"/>
      <c r="D21" s="60"/>
      <c r="E21" s="60">
        <v>0</v>
      </c>
      <c r="F21" s="249" t="s">
        <v>109</v>
      </c>
      <c r="G21" s="61"/>
      <c r="H21" s="61"/>
      <c r="I21" s="61"/>
      <c r="J21" s="749"/>
    </row>
    <row r="22" spans="1:10" ht="12.75" customHeight="1">
      <c r="A22" s="250" t="s">
        <v>23</v>
      </c>
      <c r="B22" s="249" t="s">
        <v>173</v>
      </c>
      <c r="C22" s="60"/>
      <c r="D22" s="60"/>
      <c r="E22" s="60"/>
      <c r="F22" s="249" t="s">
        <v>110</v>
      </c>
      <c r="G22" s="61"/>
      <c r="H22" s="61"/>
      <c r="I22" s="61"/>
      <c r="J22" s="749"/>
    </row>
    <row r="23" spans="1:10" ht="12.75" customHeight="1">
      <c r="A23" s="250" t="s">
        <v>24</v>
      </c>
      <c r="B23" s="249" t="s">
        <v>174</v>
      </c>
      <c r="C23" s="60"/>
      <c r="D23" s="60"/>
      <c r="E23" s="60"/>
      <c r="F23" s="248" t="s">
        <v>176</v>
      </c>
      <c r="G23" s="61"/>
      <c r="H23" s="61"/>
      <c r="I23" s="61"/>
      <c r="J23" s="749"/>
    </row>
    <row r="24" spans="1:10" ht="12.75" customHeight="1">
      <c r="A24" s="250" t="s">
        <v>25</v>
      </c>
      <c r="B24" s="249" t="s">
        <v>330</v>
      </c>
      <c r="C24" s="251">
        <f>+C25+C26</f>
        <v>0</v>
      </c>
      <c r="D24" s="251">
        <f>+D25+D26</f>
        <v>0</v>
      </c>
      <c r="E24" s="251"/>
      <c r="F24" s="249" t="s">
        <v>136</v>
      </c>
      <c r="G24" s="61"/>
      <c r="H24" s="61"/>
      <c r="I24" s="61"/>
      <c r="J24" s="749"/>
    </row>
    <row r="25" spans="1:10" ht="12.75" customHeight="1">
      <c r="A25" s="247" t="s">
        <v>26</v>
      </c>
      <c r="B25" s="248" t="s">
        <v>327</v>
      </c>
      <c r="C25" s="223"/>
      <c r="D25" s="223">
        <v>0</v>
      </c>
      <c r="E25" s="223"/>
      <c r="F25" s="242" t="s">
        <v>391</v>
      </c>
      <c r="G25" s="228"/>
      <c r="H25" s="228"/>
      <c r="I25" s="228"/>
      <c r="J25" s="749"/>
    </row>
    <row r="26" spans="1:10" ht="12.75" customHeight="1">
      <c r="A26" s="250" t="s">
        <v>27</v>
      </c>
      <c r="B26" s="249" t="s">
        <v>328</v>
      </c>
      <c r="C26" s="60"/>
      <c r="D26" s="60"/>
      <c r="E26" s="60"/>
      <c r="F26" s="244" t="s">
        <v>397</v>
      </c>
      <c r="G26" s="61"/>
      <c r="H26" s="61"/>
      <c r="I26" s="61"/>
      <c r="J26" s="749"/>
    </row>
    <row r="27" spans="1:10" ht="12.75" customHeight="1">
      <c r="A27" s="243" t="s">
        <v>28</v>
      </c>
      <c r="B27" s="249" t="s">
        <v>462</v>
      </c>
      <c r="C27" s="60"/>
      <c r="D27" s="60">
        <v>1875191</v>
      </c>
      <c r="E27" s="60">
        <v>1875191</v>
      </c>
      <c r="F27" s="244" t="s">
        <v>341</v>
      </c>
      <c r="G27" s="61"/>
      <c r="H27" s="61"/>
      <c r="I27" s="61"/>
      <c r="J27" s="749"/>
    </row>
    <row r="28" spans="1:10" ht="12.75" customHeight="1" thickBot="1">
      <c r="A28" s="287" t="s">
        <v>29</v>
      </c>
      <c r="B28" s="248" t="s">
        <v>285</v>
      </c>
      <c r="C28" s="223"/>
      <c r="D28" s="223"/>
      <c r="E28" s="223"/>
      <c r="F28" s="316" t="s">
        <v>455</v>
      </c>
      <c r="G28" s="228">
        <v>1816342</v>
      </c>
      <c r="H28" s="228">
        <v>3691533</v>
      </c>
      <c r="I28" s="228">
        <v>1816342</v>
      </c>
      <c r="J28" s="749"/>
    </row>
    <row r="29" spans="1:10" ht="25.5" customHeight="1" thickBot="1">
      <c r="A29" s="246" t="s">
        <v>30</v>
      </c>
      <c r="B29" s="78" t="s">
        <v>409</v>
      </c>
      <c r="C29" s="222">
        <f>+C19+C24+C27+C28</f>
        <v>3851381</v>
      </c>
      <c r="D29" s="222">
        <f>+D19+D24+D27+D28</f>
        <v>7277509</v>
      </c>
      <c r="E29" s="222">
        <f>+E19+E24+E27+E28</f>
        <v>7277509</v>
      </c>
      <c r="F29" s="78" t="s">
        <v>411</v>
      </c>
      <c r="G29" s="227">
        <f>SUM(G19:G28)</f>
        <v>1816342</v>
      </c>
      <c r="H29" s="227">
        <f>SUM(H19:H28)</f>
        <v>3691533</v>
      </c>
      <c r="I29" s="227">
        <f>SUM(I19:I28)</f>
        <v>1816342</v>
      </c>
      <c r="J29" s="749"/>
    </row>
    <row r="30" spans="1:10" ht="21.75" customHeight="1" thickBot="1">
      <c r="A30" s="246" t="s">
        <v>31</v>
      </c>
      <c r="B30" s="252" t="s">
        <v>410</v>
      </c>
      <c r="C30" s="253">
        <f>+C18+C29</f>
        <v>52473022</v>
      </c>
      <c r="D30" s="253">
        <f>+D18+D29</f>
        <v>64889243</v>
      </c>
      <c r="E30" s="253">
        <f>+E18+E29</f>
        <v>64951175</v>
      </c>
      <c r="F30" s="252" t="s">
        <v>412</v>
      </c>
      <c r="G30" s="253">
        <f>+G18+G29</f>
        <v>52557718</v>
      </c>
      <c r="H30" s="253">
        <f>+H18+H29</f>
        <v>62934784</v>
      </c>
      <c r="I30" s="253">
        <f>+I18+I29</f>
        <v>57204288</v>
      </c>
      <c r="J30" s="749"/>
    </row>
    <row r="31" spans="1:10" ht="13.5" thickBot="1">
      <c r="A31" s="246" t="s">
        <v>32</v>
      </c>
      <c r="B31" s="252" t="s">
        <v>113</v>
      </c>
      <c r="C31" s="253">
        <f>IF(C18-G18&lt;0,G18-C18,"-")</f>
        <v>2119735</v>
      </c>
      <c r="D31" s="253">
        <f>IF(D18-H18&lt;0,H18-D18,"-")</f>
        <v>1631517</v>
      </c>
      <c r="E31" s="253" t="str">
        <f>IF(E18-J18&lt;0,J18-E18,"-")</f>
        <v>-</v>
      </c>
      <c r="F31" s="252" t="s">
        <v>114</v>
      </c>
      <c r="G31" s="253" t="str">
        <f>IF(C18-G18&gt;0,C18-G18,"-")</f>
        <v>-</v>
      </c>
      <c r="H31" s="253" t="str">
        <f>IF(D18-H18&gt;0,D18-H18,"-")</f>
        <v>-</v>
      </c>
      <c r="I31" s="253">
        <f>IF(E18-I18&gt;0,E18-I18,"-")</f>
        <v>2285720</v>
      </c>
      <c r="J31" s="749"/>
    </row>
    <row r="32" spans="1:10" ht="13.5" thickBot="1">
      <c r="A32" s="246" t="s">
        <v>33</v>
      </c>
      <c r="B32" s="252" t="s">
        <v>177</v>
      </c>
      <c r="C32" s="253">
        <f>IF(C18+C29-G30&lt;0,G30-(C18+C29),"-")</f>
        <v>84696</v>
      </c>
      <c r="D32" s="253" t="str">
        <f>IF(D18+D29-H30&lt;0,H30-(D18+D29),"-")</f>
        <v>-</v>
      </c>
      <c r="E32" s="253" t="str">
        <f>IF(E18+E29-J30&lt;0,J30-(E18+E29),"-")</f>
        <v>-</v>
      </c>
      <c r="F32" s="252" t="s">
        <v>178</v>
      </c>
      <c r="G32" s="253" t="str">
        <f>IF(C18+C29-G30&gt;0,C18+C29-G30,"-")</f>
        <v>-</v>
      </c>
      <c r="H32" s="253">
        <f>IF(D18+D29-H30&gt;0,D18+D29-H30,"-")</f>
        <v>1954459</v>
      </c>
      <c r="I32" s="253">
        <f>IF(E18+E29-I30&gt;0,E18+E29-I30,"-")</f>
        <v>7746887</v>
      </c>
      <c r="J32" s="749"/>
    </row>
    <row r="33" spans="2:6" ht="18.75">
      <c r="B33" s="750"/>
      <c r="C33" s="750"/>
      <c r="D33" s="750"/>
      <c r="E33" s="750"/>
      <c r="F33" s="750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43" customWidth="1"/>
    <col min="2" max="2" width="48.875" style="141" customWidth="1"/>
    <col min="3" max="3" width="12.625" style="43" customWidth="1"/>
    <col min="4" max="4" width="14.625" style="43" customWidth="1"/>
    <col min="5" max="5" width="12.625" style="43" customWidth="1"/>
    <col min="6" max="6" width="46.375" style="43" customWidth="1"/>
    <col min="7" max="7" width="14.00390625" style="43" customWidth="1"/>
    <col min="8" max="8" width="13.875" style="43" customWidth="1"/>
    <col min="9" max="9" width="16.375" style="43" customWidth="1"/>
    <col min="10" max="10" width="4.875" style="43" customWidth="1"/>
    <col min="11" max="16384" width="9.375" style="43" customWidth="1"/>
  </cols>
  <sheetData>
    <row r="1" spans="2:10" ht="31.5">
      <c r="B1" s="229" t="s">
        <v>112</v>
      </c>
      <c r="C1" s="230"/>
      <c r="D1" s="230"/>
      <c r="E1" s="230"/>
      <c r="F1" s="230"/>
      <c r="G1" s="230"/>
      <c r="H1" s="230"/>
      <c r="I1" s="230"/>
      <c r="J1" s="749" t="s">
        <v>825</v>
      </c>
    </row>
    <row r="2" spans="7:10" ht="14.25" thickBot="1">
      <c r="G2" s="231"/>
      <c r="H2" s="231"/>
      <c r="I2" s="231" t="s">
        <v>456</v>
      </c>
      <c r="J2" s="749"/>
    </row>
    <row r="3" spans="1:10" ht="13.5" thickBot="1">
      <c r="A3" s="751" t="s">
        <v>53</v>
      </c>
      <c r="B3" s="232" t="s">
        <v>43</v>
      </c>
      <c r="C3" s="233"/>
      <c r="D3" s="233"/>
      <c r="E3" s="233"/>
      <c r="F3" s="232" t="s">
        <v>44</v>
      </c>
      <c r="G3" s="234"/>
      <c r="H3" s="234"/>
      <c r="I3" s="234"/>
      <c r="J3" s="749"/>
    </row>
    <row r="4" spans="1:10" s="235" customFormat="1" ht="36.75" thickBot="1">
      <c r="A4" s="752"/>
      <c r="B4" s="142" t="s">
        <v>46</v>
      </c>
      <c r="C4" s="143" t="str">
        <f>+'2.1.sz.mell  '!C4</f>
        <v>2020. évi                     eredeti előirányzat</v>
      </c>
      <c r="D4" s="143" t="str">
        <f>+'2.1.sz.mell  '!D4</f>
        <v>2020. évi                 módosított előirányzat</v>
      </c>
      <c r="E4" s="143" t="str">
        <f>+'2.1.sz.mell  '!E4</f>
        <v>Teljesített</v>
      </c>
      <c r="F4" s="142" t="s">
        <v>46</v>
      </c>
      <c r="G4" s="143" t="str">
        <f>+'2.1.sz.mell  '!C4</f>
        <v>2020. évi                     eredeti előirányzat</v>
      </c>
      <c r="H4" s="143" t="str">
        <f>+'2.1.sz.mell  '!D4</f>
        <v>2020. évi                 módosított előirányzat</v>
      </c>
      <c r="I4" s="143" t="str">
        <f>+'2.1.sz.mell  '!E4</f>
        <v>Teljesített</v>
      </c>
      <c r="J4" s="749"/>
    </row>
    <row r="5" spans="1:10" s="235" customFormat="1" ht="13.5" thickBot="1">
      <c r="A5" s="236" t="s">
        <v>419</v>
      </c>
      <c r="B5" s="237" t="s">
        <v>420</v>
      </c>
      <c r="C5" s="238" t="s">
        <v>421</v>
      </c>
      <c r="D5" s="238" t="s">
        <v>423</v>
      </c>
      <c r="E5" s="238" t="s">
        <v>422</v>
      </c>
      <c r="F5" s="237" t="s">
        <v>424</v>
      </c>
      <c r="G5" s="239" t="s">
        <v>425</v>
      </c>
      <c r="H5" s="239" t="s">
        <v>494</v>
      </c>
      <c r="I5" s="239" t="s">
        <v>495</v>
      </c>
      <c r="J5" s="749"/>
    </row>
    <row r="6" spans="1:10" ht="12.75" customHeight="1">
      <c r="A6" s="241" t="s">
        <v>7</v>
      </c>
      <c r="B6" s="242" t="s">
        <v>333</v>
      </c>
      <c r="C6" s="218">
        <v>0</v>
      </c>
      <c r="D6" s="218">
        <v>35411615</v>
      </c>
      <c r="E6" s="218">
        <v>36014230</v>
      </c>
      <c r="F6" s="242" t="s">
        <v>170</v>
      </c>
      <c r="G6" s="224">
        <v>762000</v>
      </c>
      <c r="H6" s="224">
        <v>7707409</v>
      </c>
      <c r="I6" s="224">
        <v>6781679</v>
      </c>
      <c r="J6" s="749"/>
    </row>
    <row r="7" spans="1:10" ht="12.75">
      <c r="A7" s="243" t="s">
        <v>8</v>
      </c>
      <c r="B7" s="244" t="s">
        <v>334</v>
      </c>
      <c r="C7" s="219">
        <v>0</v>
      </c>
      <c r="D7" s="219">
        <v>31274365</v>
      </c>
      <c r="E7" s="219">
        <v>31274365</v>
      </c>
      <c r="F7" s="244" t="s">
        <v>339</v>
      </c>
      <c r="G7" s="225"/>
      <c r="H7" s="225"/>
      <c r="I7" s="225"/>
      <c r="J7" s="749"/>
    </row>
    <row r="8" spans="1:10" ht="12.75" customHeight="1">
      <c r="A8" s="243" t="s">
        <v>9</v>
      </c>
      <c r="B8" s="244" t="s">
        <v>3</v>
      </c>
      <c r="C8" s="219">
        <v>0</v>
      </c>
      <c r="D8" s="219">
        <v>0</v>
      </c>
      <c r="E8" s="219">
        <v>78740</v>
      </c>
      <c r="F8" s="244" t="s">
        <v>131</v>
      </c>
      <c r="G8" s="225">
        <v>19099955</v>
      </c>
      <c r="H8" s="225">
        <v>18090755</v>
      </c>
      <c r="I8" s="225">
        <v>18005189</v>
      </c>
      <c r="J8" s="749"/>
    </row>
    <row r="9" spans="1:10" ht="12.75" customHeight="1">
      <c r="A9" s="243" t="s">
        <v>10</v>
      </c>
      <c r="B9" s="244" t="s">
        <v>335</v>
      </c>
      <c r="C9" s="219">
        <v>21069955</v>
      </c>
      <c r="D9" s="219">
        <v>21069955</v>
      </c>
      <c r="E9" s="219">
        <v>20334636</v>
      </c>
      <c r="F9" s="244" t="s">
        <v>340</v>
      </c>
      <c r="G9" s="225"/>
      <c r="H9" s="225"/>
      <c r="I9" s="225"/>
      <c r="J9" s="749"/>
    </row>
    <row r="10" spans="1:10" ht="12.75" customHeight="1">
      <c r="A10" s="243" t="s">
        <v>11</v>
      </c>
      <c r="B10" s="244" t="s">
        <v>336</v>
      </c>
      <c r="C10" s="219"/>
      <c r="D10" s="219"/>
      <c r="E10" s="219"/>
      <c r="F10" s="244" t="s">
        <v>172</v>
      </c>
      <c r="G10" s="225">
        <v>800000</v>
      </c>
      <c r="H10" s="225">
        <v>877500</v>
      </c>
      <c r="I10" s="225">
        <v>877500</v>
      </c>
      <c r="J10" s="749"/>
    </row>
    <row r="11" spans="1:10" ht="12.75" customHeight="1">
      <c r="A11" s="243" t="s">
        <v>12</v>
      </c>
      <c r="B11" s="244" t="s">
        <v>337</v>
      </c>
      <c r="C11" s="220"/>
      <c r="D11" s="220"/>
      <c r="E11" s="220"/>
      <c r="F11" s="288" t="s">
        <v>38</v>
      </c>
      <c r="G11" s="225"/>
      <c r="H11" s="225">
        <v>31760365</v>
      </c>
      <c r="I11" s="225"/>
      <c r="J11" s="749"/>
    </row>
    <row r="12" spans="1:10" ht="12.75" customHeight="1">
      <c r="A12" s="243" t="s">
        <v>13</v>
      </c>
      <c r="B12" s="34"/>
      <c r="C12" s="219"/>
      <c r="D12" s="219"/>
      <c r="E12" s="219"/>
      <c r="F12" s="317"/>
      <c r="G12" s="225"/>
      <c r="H12" s="225"/>
      <c r="I12" s="225"/>
      <c r="J12" s="749"/>
    </row>
    <row r="13" spans="1:10" ht="12.75" customHeight="1">
      <c r="A13" s="243" t="s">
        <v>14</v>
      </c>
      <c r="B13" s="34"/>
      <c r="C13" s="219"/>
      <c r="D13" s="219"/>
      <c r="E13" s="219"/>
      <c r="F13" s="318"/>
      <c r="G13" s="225"/>
      <c r="H13" s="225"/>
      <c r="I13" s="225"/>
      <c r="J13" s="749"/>
    </row>
    <row r="14" spans="1:10" ht="12.75" customHeight="1">
      <c r="A14" s="243" t="s">
        <v>15</v>
      </c>
      <c r="B14" s="315"/>
      <c r="C14" s="220"/>
      <c r="D14" s="220"/>
      <c r="E14" s="220"/>
      <c r="F14" s="317"/>
      <c r="G14" s="225"/>
      <c r="H14" s="225"/>
      <c r="I14" s="225"/>
      <c r="J14" s="749"/>
    </row>
    <row r="15" spans="1:10" ht="12.75">
      <c r="A15" s="243" t="s">
        <v>16</v>
      </c>
      <c r="B15" s="34"/>
      <c r="C15" s="220"/>
      <c r="D15" s="220"/>
      <c r="E15" s="220"/>
      <c r="F15" s="317"/>
      <c r="G15" s="225"/>
      <c r="H15" s="225"/>
      <c r="I15" s="225"/>
      <c r="J15" s="749"/>
    </row>
    <row r="16" spans="1:10" ht="12.75" customHeight="1" thickBot="1">
      <c r="A16" s="287" t="s">
        <v>17</v>
      </c>
      <c r="B16" s="316"/>
      <c r="C16" s="289"/>
      <c r="D16" s="289"/>
      <c r="E16" s="289"/>
      <c r="G16" s="272"/>
      <c r="H16" s="272"/>
      <c r="I16" s="272"/>
      <c r="J16" s="749"/>
    </row>
    <row r="17" spans="1:10" ht="15.75" customHeight="1" thickBot="1">
      <c r="A17" s="246" t="s">
        <v>18</v>
      </c>
      <c r="B17" s="78" t="s">
        <v>347</v>
      </c>
      <c r="C17" s="222">
        <f>+C6+C8+C9+C11+C12+C13+C14+C15+C16</f>
        <v>21069955</v>
      </c>
      <c r="D17" s="222">
        <f>+D6+D8+D9+D11+D12+D13+D14+D15+D16</f>
        <v>56481570</v>
      </c>
      <c r="E17" s="222">
        <f>+E6+E8+E9+E11+E12+E13+E14+E15+E16</f>
        <v>56427606</v>
      </c>
      <c r="F17" s="78" t="s">
        <v>348</v>
      </c>
      <c r="G17" s="227">
        <f>+G6+G8+G10+G11+G12+G13+G14+G15+G16</f>
        <v>20661955</v>
      </c>
      <c r="H17" s="227">
        <f>+H6+H8+H10+H11+H12+H13+H14+H15+H16</f>
        <v>58436029</v>
      </c>
      <c r="I17" s="227">
        <f>+I6+I8+I10+I11+I12+I13+I14+I15+I16</f>
        <v>25664368</v>
      </c>
      <c r="J17" s="749"/>
    </row>
    <row r="18" spans="1:10" ht="12.75" customHeight="1">
      <c r="A18" s="241" t="s">
        <v>19</v>
      </c>
      <c r="B18" s="255" t="s">
        <v>190</v>
      </c>
      <c r="C18" s="262">
        <f>+C19+C20+C21+C22+C23</f>
        <v>0</v>
      </c>
      <c r="D18" s="262">
        <f>+D19+D20+D21+D22+D23</f>
        <v>0</v>
      </c>
      <c r="E18" s="262">
        <f>+E19+E20+E21+E22+E23</f>
        <v>0</v>
      </c>
      <c r="F18" s="249" t="s">
        <v>135</v>
      </c>
      <c r="G18" s="59"/>
      <c r="H18" s="59"/>
      <c r="I18" s="59"/>
      <c r="J18" s="749"/>
    </row>
    <row r="19" spans="1:10" ht="12.75" customHeight="1">
      <c r="A19" s="243" t="s">
        <v>20</v>
      </c>
      <c r="B19" s="256" t="s">
        <v>179</v>
      </c>
      <c r="C19" s="60"/>
      <c r="D19" s="60"/>
      <c r="E19" s="60"/>
      <c r="F19" s="249" t="s">
        <v>138</v>
      </c>
      <c r="G19" s="61"/>
      <c r="H19" s="61"/>
      <c r="I19" s="61"/>
      <c r="J19" s="749"/>
    </row>
    <row r="20" spans="1:10" ht="12.75" customHeight="1">
      <c r="A20" s="241" t="s">
        <v>21</v>
      </c>
      <c r="B20" s="256" t="s">
        <v>180</v>
      </c>
      <c r="C20" s="60"/>
      <c r="D20" s="60"/>
      <c r="E20" s="60"/>
      <c r="F20" s="249" t="s">
        <v>109</v>
      </c>
      <c r="G20" s="61">
        <v>17519955</v>
      </c>
      <c r="H20" s="61">
        <v>8657787</v>
      </c>
      <c r="I20" s="61">
        <v>8657787</v>
      </c>
      <c r="J20" s="749"/>
    </row>
    <row r="21" spans="1:10" ht="12.75" customHeight="1">
      <c r="A21" s="243" t="s">
        <v>22</v>
      </c>
      <c r="B21" s="256" t="s">
        <v>181</v>
      </c>
      <c r="C21" s="60"/>
      <c r="D21" s="60"/>
      <c r="E21" s="60"/>
      <c r="F21" s="249" t="s">
        <v>110</v>
      </c>
      <c r="G21" s="61"/>
      <c r="H21" s="61"/>
      <c r="I21" s="61"/>
      <c r="J21" s="749"/>
    </row>
    <row r="22" spans="1:10" ht="12.75" customHeight="1">
      <c r="A22" s="241" t="s">
        <v>23</v>
      </c>
      <c r="B22" s="256" t="s">
        <v>182</v>
      </c>
      <c r="C22" s="60"/>
      <c r="D22" s="60"/>
      <c r="E22" s="60"/>
      <c r="F22" s="248" t="s">
        <v>176</v>
      </c>
      <c r="G22" s="61"/>
      <c r="H22" s="61"/>
      <c r="I22" s="61"/>
      <c r="J22" s="749"/>
    </row>
    <row r="23" spans="1:10" ht="12.75" customHeight="1">
      <c r="A23" s="243" t="s">
        <v>24</v>
      </c>
      <c r="B23" s="257" t="s">
        <v>183</v>
      </c>
      <c r="C23" s="60"/>
      <c r="D23" s="60"/>
      <c r="E23" s="60"/>
      <c r="F23" s="249" t="s">
        <v>139</v>
      </c>
      <c r="G23" s="61"/>
      <c r="H23" s="61"/>
      <c r="I23" s="61"/>
      <c r="J23" s="749"/>
    </row>
    <row r="24" spans="1:10" ht="12.75" customHeight="1">
      <c r="A24" s="241" t="s">
        <v>25</v>
      </c>
      <c r="B24" s="258" t="s">
        <v>184</v>
      </c>
      <c r="C24" s="251">
        <f>+C25+C26+C27+C28+C29</f>
        <v>17519955</v>
      </c>
      <c r="D24" s="251">
        <f>+D25+D26+D27+D28+D29</f>
        <v>8657787</v>
      </c>
      <c r="E24" s="251">
        <f>+E25+E26+E27+E28+E29</f>
        <v>8657787</v>
      </c>
      <c r="F24" s="259" t="s">
        <v>137</v>
      </c>
      <c r="G24" s="61"/>
      <c r="H24" s="61"/>
      <c r="I24" s="61"/>
      <c r="J24" s="749"/>
    </row>
    <row r="25" spans="1:10" ht="12.75" customHeight="1">
      <c r="A25" s="243" t="s">
        <v>26</v>
      </c>
      <c r="B25" s="257" t="s">
        <v>185</v>
      </c>
      <c r="C25" s="60"/>
      <c r="D25" s="60"/>
      <c r="E25" s="60"/>
      <c r="F25" s="259" t="s">
        <v>341</v>
      </c>
      <c r="G25" s="61">
        <v>323304</v>
      </c>
      <c r="H25" s="61">
        <v>0</v>
      </c>
      <c r="I25" s="61">
        <v>0</v>
      </c>
      <c r="J25" s="749"/>
    </row>
    <row r="26" spans="1:10" ht="12.75" customHeight="1">
      <c r="A26" s="241" t="s">
        <v>27</v>
      </c>
      <c r="B26" s="257" t="s">
        <v>186</v>
      </c>
      <c r="C26" s="60"/>
      <c r="D26" s="60"/>
      <c r="E26" s="60"/>
      <c r="F26" s="254"/>
      <c r="G26" s="61"/>
      <c r="H26" s="61"/>
      <c r="I26" s="61"/>
      <c r="J26" s="749"/>
    </row>
    <row r="27" spans="1:10" ht="12.75" customHeight="1">
      <c r="A27" s="243" t="s">
        <v>28</v>
      </c>
      <c r="B27" s="256" t="s">
        <v>187</v>
      </c>
      <c r="C27" s="60">
        <v>17519955</v>
      </c>
      <c r="D27" s="60">
        <v>8657787</v>
      </c>
      <c r="E27" s="60">
        <v>8657787</v>
      </c>
      <c r="F27" s="76"/>
      <c r="G27" s="61"/>
      <c r="H27" s="61"/>
      <c r="I27" s="61"/>
      <c r="J27" s="749"/>
    </row>
    <row r="28" spans="1:10" ht="12.75" customHeight="1">
      <c r="A28" s="241" t="s">
        <v>29</v>
      </c>
      <c r="B28" s="260" t="s">
        <v>188</v>
      </c>
      <c r="C28" s="60"/>
      <c r="D28" s="60"/>
      <c r="E28" s="60"/>
      <c r="F28" s="34"/>
      <c r="G28" s="61"/>
      <c r="H28" s="61"/>
      <c r="I28" s="61"/>
      <c r="J28" s="749"/>
    </row>
    <row r="29" spans="1:10" ht="12.75" customHeight="1" thickBot="1">
      <c r="A29" s="243" t="s">
        <v>30</v>
      </c>
      <c r="B29" s="261" t="s">
        <v>189</v>
      </c>
      <c r="C29" s="60"/>
      <c r="D29" s="60"/>
      <c r="E29" s="60"/>
      <c r="F29" s="76"/>
      <c r="G29" s="61"/>
      <c r="H29" s="61"/>
      <c r="I29" s="61"/>
      <c r="J29" s="749"/>
    </row>
    <row r="30" spans="1:10" ht="20.25" customHeight="1" thickBot="1">
      <c r="A30" s="246" t="s">
        <v>31</v>
      </c>
      <c r="B30" s="78" t="s">
        <v>338</v>
      </c>
      <c r="C30" s="222">
        <f>+C18+C24</f>
        <v>17519955</v>
      </c>
      <c r="D30" s="222">
        <f>+D18+D24</f>
        <v>8657787</v>
      </c>
      <c r="E30" s="222">
        <f>+E18+E24</f>
        <v>8657787</v>
      </c>
      <c r="F30" s="78" t="s">
        <v>342</v>
      </c>
      <c r="G30" s="227">
        <f>SUM(G18:G29)</f>
        <v>17843259</v>
      </c>
      <c r="H30" s="227">
        <f>SUM(H18:H29)</f>
        <v>8657787</v>
      </c>
      <c r="I30" s="227">
        <f>SUM(I18:I29)</f>
        <v>8657787</v>
      </c>
      <c r="J30" s="749"/>
    </row>
    <row r="31" spans="1:10" ht="31.5" customHeight="1" thickBot="1">
      <c r="A31" s="246" t="s">
        <v>32</v>
      </c>
      <c r="B31" s="252" t="s">
        <v>343</v>
      </c>
      <c r="C31" s="253">
        <f>+C17+C30</f>
        <v>38589910</v>
      </c>
      <c r="D31" s="253">
        <f>+D17+D30</f>
        <v>65139357</v>
      </c>
      <c r="E31" s="253">
        <f>+E17+E30</f>
        <v>65085393</v>
      </c>
      <c r="F31" s="252" t="s">
        <v>344</v>
      </c>
      <c r="G31" s="253">
        <f>+G17+G30</f>
        <v>38505214</v>
      </c>
      <c r="H31" s="253">
        <f>+H17+H30</f>
        <v>67093816</v>
      </c>
      <c r="I31" s="253">
        <f>+I17+I30</f>
        <v>34322155</v>
      </c>
      <c r="J31" s="749"/>
    </row>
    <row r="32" spans="1:10" ht="18" customHeight="1" thickBot="1">
      <c r="A32" s="246" t="s">
        <v>33</v>
      </c>
      <c r="B32" s="252" t="s">
        <v>113</v>
      </c>
      <c r="C32" s="253" t="str">
        <f>IF(C17-G17&lt;0,G17-C17,"-")</f>
        <v>-</v>
      </c>
      <c r="D32" s="253">
        <f>IF(D17-H17&lt;0,H17-D17,"-")</f>
        <v>1954459</v>
      </c>
      <c r="E32" s="253" t="str">
        <f>IF(E17-I17&lt;0,I17-E17,"-")</f>
        <v>-</v>
      </c>
      <c r="F32" s="252" t="s">
        <v>114</v>
      </c>
      <c r="G32" s="253">
        <f>IF(C17-G17&gt;0,C17-G17,"-")</f>
        <v>408000</v>
      </c>
      <c r="H32" s="253" t="str">
        <f>IF(D17-H17&gt;0,D17-H17,"-")</f>
        <v>-</v>
      </c>
      <c r="I32" s="253">
        <f>IF(E17-I17&gt;0,E17-I17,"-")</f>
        <v>30763238</v>
      </c>
      <c r="J32" s="749"/>
    </row>
    <row r="33" spans="1:10" ht="13.5" thickBot="1">
      <c r="A33" s="246" t="s">
        <v>34</v>
      </c>
      <c r="B33" s="252" t="s">
        <v>177</v>
      </c>
      <c r="C33" s="253" t="str">
        <f>IF(C17+C30-G26&lt;0,G26-(C17+C30),"-")</f>
        <v>-</v>
      </c>
      <c r="D33" s="253" t="str">
        <f>IF(D17+D30-H26&lt;0,H26-(D17+D30),"-")</f>
        <v>-</v>
      </c>
      <c r="E33" s="253" t="str">
        <f>IF(E17+E30-I26&lt;0,I26-(E17+E30),"-")</f>
        <v>-</v>
      </c>
      <c r="F33" s="252" t="s">
        <v>178</v>
      </c>
      <c r="G33" s="253">
        <f>IF(C17+C30-G26&gt;0,C17+C30-G26,"-")</f>
        <v>38589910</v>
      </c>
      <c r="H33" s="253">
        <f>IF(D17+D30-H26&gt;0,D17+D30-H26,"-")</f>
        <v>65139357</v>
      </c>
      <c r="I33" s="253">
        <f>IF(E17+E30-I26&gt;0,E17+E30-I26,"-")</f>
        <v>65085393</v>
      </c>
      <c r="J33" s="749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9" t="s">
        <v>104</v>
      </c>
      <c r="E1" s="82" t="s">
        <v>108</v>
      </c>
    </row>
    <row r="3" spans="1:5" ht="12.75">
      <c r="A3" s="84"/>
      <c r="B3" s="85"/>
      <c r="C3" s="84"/>
      <c r="D3" s="87"/>
      <c r="E3" s="85"/>
    </row>
    <row r="4" spans="1:5" ht="15.75">
      <c r="A4" s="62" t="str">
        <f>+ÖSSZEFÜGGÉSEK!A5</f>
        <v>2019. évi előirányzat BEVÉTELEK</v>
      </c>
      <c r="B4" s="86"/>
      <c r="C4" s="93"/>
      <c r="D4" s="87"/>
      <c r="E4" s="85"/>
    </row>
    <row r="5" spans="1:5" ht="12.75">
      <c r="A5" s="84"/>
      <c r="B5" s="85"/>
      <c r="C5" s="84"/>
      <c r="D5" s="87"/>
      <c r="E5" s="85"/>
    </row>
    <row r="6" spans="1:5" ht="12.75">
      <c r="A6" s="84" t="s">
        <v>447</v>
      </c>
      <c r="B6" s="85">
        <f>+'1.1.sz.mell.'!C63</f>
        <v>69691596</v>
      </c>
      <c r="C6" s="84" t="s">
        <v>413</v>
      </c>
      <c r="D6" s="87">
        <f>+'2.1.sz.mell  '!C18+'2.2.sz.mell  '!C17</f>
        <v>69691596</v>
      </c>
      <c r="E6" s="85">
        <f aca="true" t="shared" si="0" ref="E6:E15">+B6-D6</f>
        <v>0</v>
      </c>
    </row>
    <row r="7" spans="1:5" ht="12.75">
      <c r="A7" s="84" t="s">
        <v>448</v>
      </c>
      <c r="B7" s="85">
        <f>+'1.1.sz.mell.'!C89</f>
        <v>21371336</v>
      </c>
      <c r="C7" s="84" t="s">
        <v>414</v>
      </c>
      <c r="D7" s="87">
        <f>+'2.1.sz.mell  '!C29+'2.2.sz.mell  '!C30</f>
        <v>21371336</v>
      </c>
      <c r="E7" s="85">
        <f t="shared" si="0"/>
        <v>0</v>
      </c>
    </row>
    <row r="8" spans="1:5" ht="12.75">
      <c r="A8" s="84" t="s">
        <v>449</v>
      </c>
      <c r="B8" s="85">
        <f>+'1.1.sz.mell.'!C90</f>
        <v>91062932</v>
      </c>
      <c r="C8" s="84" t="s">
        <v>415</v>
      </c>
      <c r="D8" s="87">
        <f>+'2.1.sz.mell  '!C30+'2.2.sz.mell  '!C31</f>
        <v>91062932</v>
      </c>
      <c r="E8" s="85">
        <f t="shared" si="0"/>
        <v>0</v>
      </c>
    </row>
    <row r="9" spans="1:5" ht="12.75">
      <c r="A9" s="84"/>
      <c r="B9" s="85"/>
      <c r="C9" s="84"/>
      <c r="D9" s="87"/>
      <c r="E9" s="85"/>
    </row>
    <row r="10" spans="1:5" ht="12.75">
      <c r="A10" s="84"/>
      <c r="B10" s="85"/>
      <c r="C10" s="84"/>
      <c r="D10" s="87"/>
      <c r="E10" s="85"/>
    </row>
    <row r="11" spans="1:5" ht="15.75">
      <c r="A11" s="62" t="str">
        <f>+ÖSSZEFÜGGÉSEK!A12</f>
        <v>2019. évi előirányzat KIADÁSOK</v>
      </c>
      <c r="B11" s="86"/>
      <c r="C11" s="93"/>
      <c r="D11" s="87"/>
      <c r="E11" s="85"/>
    </row>
    <row r="12" spans="1:5" ht="12.75">
      <c r="A12" s="84"/>
      <c r="B12" s="85"/>
      <c r="C12" s="84"/>
      <c r="D12" s="87"/>
      <c r="E12" s="85"/>
    </row>
    <row r="13" spans="1:5" ht="12.75">
      <c r="A13" s="84" t="s">
        <v>450</v>
      </c>
      <c r="B13" s="85">
        <f>+'1.1.sz.mell.'!C131</f>
        <v>71403331</v>
      </c>
      <c r="C13" s="84" t="s">
        <v>416</v>
      </c>
      <c r="D13" s="87">
        <f>+'2.1.sz.mell  '!G18+'2.2.sz.mell  '!G17</f>
        <v>71403331</v>
      </c>
      <c r="E13" s="85">
        <f t="shared" si="0"/>
        <v>0</v>
      </c>
    </row>
    <row r="14" spans="1:5" ht="12.75">
      <c r="A14" s="84" t="s">
        <v>451</v>
      </c>
      <c r="B14" s="85">
        <f>+'1.1.sz.mell.'!C156</f>
        <v>19659601</v>
      </c>
      <c r="C14" s="84" t="s">
        <v>417</v>
      </c>
      <c r="D14" s="87">
        <f>+'2.1.sz.mell  '!G29+'2.2.sz.mell  '!G30</f>
        <v>19659601</v>
      </c>
      <c r="E14" s="85">
        <f t="shared" si="0"/>
        <v>0</v>
      </c>
    </row>
    <row r="15" spans="1:5" ht="12.75">
      <c r="A15" s="84" t="s">
        <v>452</v>
      </c>
      <c r="B15" s="85">
        <f>+'1.1.sz.mell.'!C157</f>
        <v>91062932</v>
      </c>
      <c r="C15" s="84" t="s">
        <v>418</v>
      </c>
      <c r="D15" s="87">
        <f>+'2.1.sz.mell  '!G30+'2.2.sz.mell  '!G31</f>
        <v>91062932</v>
      </c>
      <c r="E15" s="85">
        <f t="shared" si="0"/>
        <v>0</v>
      </c>
    </row>
    <row r="16" spans="1:5" ht="12.75">
      <c r="A16" s="80"/>
      <c r="B16" s="80"/>
      <c r="C16" s="84"/>
      <c r="D16" s="87"/>
      <c r="E16" s="81"/>
    </row>
    <row r="17" spans="1:5" ht="12.75">
      <c r="A17" s="80"/>
      <c r="B17" s="80"/>
      <c r="C17" s="80"/>
      <c r="D17" s="80"/>
      <c r="E17" s="80"/>
    </row>
    <row r="18" spans="1:5" ht="12.75">
      <c r="A18" s="80"/>
      <c r="B18" s="80"/>
      <c r="C18" s="80"/>
      <c r="D18" s="80"/>
      <c r="E18" s="80"/>
    </row>
    <row r="19" spans="1:5" ht="12.75">
      <c r="A19" s="80"/>
      <c r="B19" s="80"/>
      <c r="C19" s="80"/>
      <c r="D19" s="80"/>
      <c r="E19" s="80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16" sqref="C16"/>
    </sheetView>
  </sheetViews>
  <sheetFormatPr defaultColWidth="9.00390625" defaultRowHeight="12.75"/>
  <cols>
    <col min="1" max="1" width="5.625" style="95" customWidth="1"/>
    <col min="2" max="2" width="35.625" style="95" customWidth="1"/>
    <col min="3" max="6" width="14.00390625" style="95" customWidth="1"/>
    <col min="7" max="16384" width="9.375" style="95" customWidth="1"/>
  </cols>
  <sheetData>
    <row r="1" spans="1:6" ht="33" customHeight="1">
      <c r="A1" s="753" t="s">
        <v>453</v>
      </c>
      <c r="B1" s="753"/>
      <c r="C1" s="753"/>
      <c r="D1" s="753"/>
      <c r="E1" s="753"/>
      <c r="F1" s="753"/>
    </row>
    <row r="2" spans="1:7" ht="15.75" customHeight="1" thickBot="1">
      <c r="A2" s="96"/>
      <c r="B2" s="96"/>
      <c r="C2" s="754"/>
      <c r="D2" s="754"/>
      <c r="E2" s="761" t="s">
        <v>456</v>
      </c>
      <c r="F2" s="761"/>
      <c r="G2" s="102"/>
    </row>
    <row r="3" spans="1:6" ht="63" customHeight="1">
      <c r="A3" s="757" t="s">
        <v>5</v>
      </c>
      <c r="B3" s="759" t="s">
        <v>141</v>
      </c>
      <c r="C3" s="759" t="s">
        <v>194</v>
      </c>
      <c r="D3" s="759"/>
      <c r="E3" s="759"/>
      <c r="F3" s="755" t="s">
        <v>426</v>
      </c>
    </row>
    <row r="4" spans="1:6" ht="15.75" thickBot="1">
      <c r="A4" s="758"/>
      <c r="B4" s="760"/>
      <c r="C4" s="344" t="s">
        <v>496</v>
      </c>
      <c r="D4" s="344" t="s">
        <v>497</v>
      </c>
      <c r="E4" s="344">
        <v>2021</v>
      </c>
      <c r="F4" s="756"/>
    </row>
    <row r="5" spans="1:6" ht="15.75" thickBot="1">
      <c r="A5" s="99" t="s">
        <v>419</v>
      </c>
      <c r="B5" s="100" t="s">
        <v>420</v>
      </c>
      <c r="C5" s="100" t="s">
        <v>421</v>
      </c>
      <c r="D5" s="100" t="s">
        <v>423</v>
      </c>
      <c r="E5" s="100" t="s">
        <v>422</v>
      </c>
      <c r="F5" s="101" t="s">
        <v>424</v>
      </c>
    </row>
    <row r="6" spans="1:6" ht="15">
      <c r="A6" s="98" t="s">
        <v>7</v>
      </c>
      <c r="B6" s="119"/>
      <c r="C6" s="120"/>
      <c r="D6" s="120"/>
      <c r="E6" s="120"/>
      <c r="F6" s="105">
        <f>SUM(C6:E6)</f>
        <v>0</v>
      </c>
    </row>
    <row r="7" spans="1:6" ht="15">
      <c r="A7" s="97" t="s">
        <v>8</v>
      </c>
      <c r="B7" s="121"/>
      <c r="C7" s="122"/>
      <c r="D7" s="122"/>
      <c r="E7" s="122"/>
      <c r="F7" s="106">
        <f>SUM(C7:E7)</f>
        <v>0</v>
      </c>
    </row>
    <row r="8" spans="1:6" ht="15">
      <c r="A8" s="97" t="s">
        <v>9</v>
      </c>
      <c r="B8" s="121"/>
      <c r="C8" s="122"/>
      <c r="D8" s="122"/>
      <c r="E8" s="122"/>
      <c r="F8" s="106">
        <f>SUM(C8:E8)</f>
        <v>0</v>
      </c>
    </row>
    <row r="9" spans="1:6" ht="15">
      <c r="A9" s="97" t="s">
        <v>10</v>
      </c>
      <c r="B9" s="121"/>
      <c r="C9" s="122"/>
      <c r="D9" s="122"/>
      <c r="E9" s="122"/>
      <c r="F9" s="106">
        <f>SUM(C9:E9)</f>
        <v>0</v>
      </c>
    </row>
    <row r="10" spans="1:6" ht="15.75" thickBot="1">
      <c r="A10" s="103" t="s">
        <v>11</v>
      </c>
      <c r="B10" s="123"/>
      <c r="C10" s="124"/>
      <c r="D10" s="124"/>
      <c r="E10" s="124"/>
      <c r="F10" s="106">
        <f>SUM(C10:E10)</f>
        <v>0</v>
      </c>
    </row>
    <row r="11" spans="1:6" s="338" customFormat="1" ht="15" thickBot="1">
      <c r="A11" s="335" t="s">
        <v>12</v>
      </c>
      <c r="B11" s="104" t="s">
        <v>142</v>
      </c>
      <c r="C11" s="336">
        <f>SUM(C6:C10)</f>
        <v>0</v>
      </c>
      <c r="D11" s="336">
        <f>SUM(D6:D10)</f>
        <v>0</v>
      </c>
      <c r="E11" s="336">
        <f>SUM(E6:E10)</f>
        <v>0</v>
      </c>
      <c r="F11" s="33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4/2021. (V.31.)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view="pageLayout" zoomScaleNormal="120" workbookViewId="0" topLeftCell="A1">
      <selection activeCell="D18" sqref="D18"/>
    </sheetView>
  </sheetViews>
  <sheetFormatPr defaultColWidth="9.00390625" defaultRowHeight="12.75"/>
  <cols>
    <col min="1" max="1" width="5.625" style="95" customWidth="1"/>
    <col min="2" max="2" width="68.625" style="95" customWidth="1"/>
    <col min="3" max="3" width="19.50390625" style="95" customWidth="1"/>
    <col min="4" max="4" width="18.875" style="95" customWidth="1"/>
    <col min="5" max="5" width="18.00390625" style="95" customWidth="1"/>
    <col min="6" max="16384" width="9.375" style="95" customWidth="1"/>
  </cols>
  <sheetData>
    <row r="1" spans="1:5" ht="33" customHeight="1">
      <c r="A1" s="753" t="s">
        <v>454</v>
      </c>
      <c r="B1" s="753"/>
      <c r="C1" s="753"/>
      <c r="D1" s="753"/>
      <c r="E1" s="753"/>
    </row>
    <row r="2" spans="1:5" ht="19.5" customHeight="1">
      <c r="A2" s="358"/>
      <c r="B2" s="358"/>
      <c r="C2" s="358"/>
      <c r="D2" s="358"/>
      <c r="E2" s="358"/>
    </row>
    <row r="3" spans="1:5" ht="15.75" customHeight="1" thickBot="1">
      <c r="A3" s="96"/>
      <c r="B3" s="96"/>
      <c r="C3" s="107"/>
      <c r="D3" s="107"/>
      <c r="E3" s="107" t="s">
        <v>456</v>
      </c>
    </row>
    <row r="4" spans="1:5" ht="33.75" customHeight="1" thickBot="1">
      <c r="A4" s="125" t="s">
        <v>5</v>
      </c>
      <c r="B4" s="126" t="s">
        <v>140</v>
      </c>
      <c r="C4" s="127" t="str">
        <f>+'1.1.sz.mell.'!C4</f>
        <v>2020. évi                     eredeti előirányzat</v>
      </c>
      <c r="D4" s="127" t="str">
        <f>+'1.1.sz.mell.'!D4</f>
        <v>2020. évi                 módosított előirányzat</v>
      </c>
      <c r="E4" s="127" t="str">
        <f>+'1.1.sz.mell.'!E4</f>
        <v>Teljesített</v>
      </c>
    </row>
    <row r="5" spans="1:5" ht="15.75" thickBot="1">
      <c r="A5" s="128" t="s">
        <v>419</v>
      </c>
      <c r="B5" s="129" t="s">
        <v>420</v>
      </c>
      <c r="C5" s="130" t="s">
        <v>421</v>
      </c>
      <c r="D5" s="130" t="s">
        <v>423</v>
      </c>
      <c r="E5" s="130" t="s">
        <v>422</v>
      </c>
    </row>
    <row r="6" spans="1:5" ht="15">
      <c r="A6" s="131" t="s">
        <v>7</v>
      </c>
      <c r="B6" s="266" t="s">
        <v>427</v>
      </c>
      <c r="C6" s="263">
        <v>2000000</v>
      </c>
      <c r="D6" s="263">
        <v>2000000</v>
      </c>
      <c r="E6" s="263">
        <v>1780091</v>
      </c>
    </row>
    <row r="7" spans="1:5" ht="24.75">
      <c r="A7" s="132" t="s">
        <v>8</v>
      </c>
      <c r="B7" s="278" t="s">
        <v>191</v>
      </c>
      <c r="C7" s="264"/>
      <c r="D7" s="264">
        <v>0</v>
      </c>
      <c r="E7" s="264">
        <v>0</v>
      </c>
    </row>
    <row r="8" spans="1:5" ht="15">
      <c r="A8" s="132" t="s">
        <v>9</v>
      </c>
      <c r="B8" s="279" t="s">
        <v>428</v>
      </c>
      <c r="C8" s="264"/>
      <c r="D8" s="264"/>
      <c r="E8" s="264"/>
    </row>
    <row r="9" spans="1:5" ht="24.75">
      <c r="A9" s="132" t="s">
        <v>10</v>
      </c>
      <c r="B9" s="279" t="s">
        <v>193</v>
      </c>
      <c r="C9" s="264"/>
      <c r="D9" s="264"/>
      <c r="E9" s="264"/>
    </row>
    <row r="10" spans="1:5" ht="15">
      <c r="A10" s="133" t="s">
        <v>11</v>
      </c>
      <c r="B10" s="279" t="s">
        <v>192</v>
      </c>
      <c r="C10" s="265"/>
      <c r="D10" s="265"/>
      <c r="E10" s="265"/>
    </row>
    <row r="11" spans="1:5" ht="15.75" thickBot="1">
      <c r="A11" s="132" t="s">
        <v>12</v>
      </c>
      <c r="B11" s="280" t="s">
        <v>429</v>
      </c>
      <c r="C11" s="264"/>
      <c r="D11" s="264"/>
      <c r="E11" s="264"/>
    </row>
    <row r="12" spans="1:5" ht="15.75" thickBot="1">
      <c r="A12" s="762" t="s">
        <v>143</v>
      </c>
      <c r="B12" s="763"/>
      <c r="C12" s="134">
        <f>SUM(C6:C11)</f>
        <v>2000000</v>
      </c>
      <c r="D12" s="134">
        <f>SUM(D6:D11)</f>
        <v>2000000</v>
      </c>
      <c r="E12" s="134">
        <f>SUM(E6:E11)</f>
        <v>1780091</v>
      </c>
    </row>
    <row r="13" spans="1:3" ht="23.25" customHeight="1">
      <c r="A13" s="764" t="s">
        <v>167</v>
      </c>
      <c r="B13" s="764"/>
      <c r="C13" s="764"/>
    </row>
  </sheetData>
  <sheetProtection/>
  <mergeCells count="3">
    <mergeCell ref="A12:B12"/>
    <mergeCell ref="A13:C13"/>
    <mergeCell ref="A1:E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r:id="rId1"/>
  <headerFooter alignWithMargins="0">
    <oddHeader>&amp;R&amp;"Times New Roman CE,Félkövér dőlt"&amp;11 4. melléklet a 4/2021. (V.31.)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5.625" style="95" customWidth="1"/>
    <col min="2" max="2" width="66.875" style="95" customWidth="1"/>
    <col min="3" max="3" width="27.00390625" style="95" customWidth="1"/>
    <col min="4" max="16384" width="9.375" style="95" customWidth="1"/>
  </cols>
  <sheetData>
    <row r="1" spans="1:3" ht="33" customHeight="1">
      <c r="A1" s="753" t="s">
        <v>735</v>
      </c>
      <c r="B1" s="753"/>
      <c r="C1" s="753"/>
    </row>
    <row r="2" spans="1:4" ht="15.75" customHeight="1" thickBot="1">
      <c r="A2" s="96"/>
      <c r="B2" s="96"/>
      <c r="C2" s="107" t="s">
        <v>456</v>
      </c>
      <c r="D2" s="102"/>
    </row>
    <row r="3" spans="1:3" ht="26.25" customHeight="1" thickBot="1">
      <c r="A3" s="125" t="s">
        <v>5</v>
      </c>
      <c r="B3" s="126" t="s">
        <v>144</v>
      </c>
      <c r="C3" s="127" t="s">
        <v>165</v>
      </c>
    </row>
    <row r="4" spans="1:3" ht="15.75" thickBot="1">
      <c r="A4" s="128" t="s">
        <v>419</v>
      </c>
      <c r="B4" s="129" t="s">
        <v>420</v>
      </c>
      <c r="C4" s="130" t="s">
        <v>421</v>
      </c>
    </row>
    <row r="5" spans="1:3" ht="15">
      <c r="A5" s="131" t="s">
        <v>7</v>
      </c>
      <c r="B5" s="138"/>
      <c r="C5" s="135"/>
    </row>
    <row r="6" spans="1:3" ht="15">
      <c r="A6" s="132" t="s">
        <v>8</v>
      </c>
      <c r="B6" s="139"/>
      <c r="C6" s="136"/>
    </row>
    <row r="7" spans="1:3" ht="15.75" thickBot="1">
      <c r="A7" s="133" t="s">
        <v>9</v>
      </c>
      <c r="B7" s="140"/>
      <c r="C7" s="137"/>
    </row>
    <row r="8" spans="1:3" s="338" customFormat="1" ht="17.25" customHeight="1" thickBot="1">
      <c r="A8" s="339" t="s">
        <v>10</v>
      </c>
      <c r="B8" s="83" t="s">
        <v>145</v>
      </c>
      <c r="C8" s="13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4/2021 . (VI.31.)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Kolesd_Pmh</cp:lastModifiedBy>
  <cp:lastPrinted>2021-05-21T07:17:45Z</cp:lastPrinted>
  <dcterms:created xsi:type="dcterms:W3CDTF">1999-10-30T10:30:45Z</dcterms:created>
  <dcterms:modified xsi:type="dcterms:W3CDTF">2021-05-27T13:45:32Z</dcterms:modified>
  <cp:category/>
  <cp:version/>
  <cp:contentType/>
  <cp:contentStatus/>
</cp:coreProperties>
</file>